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ENVIRONMENTAL TABLE 1" sheetId="1" r:id="rId1"/>
    <sheet name="ENVIRONMENTAL TABLE 2" sheetId="2" r:id="rId2"/>
    <sheet name="ENVIRONMENTSL III" sheetId="3" r:id="rId3"/>
  </sheets>
  <definedNames/>
  <calcPr fullCalcOnLoad="1"/>
</workbook>
</file>

<file path=xl/sharedStrings.xml><?xml version="1.0" encoding="utf-8"?>
<sst xmlns="http://schemas.openxmlformats.org/spreadsheetml/2006/main" count="309" uniqueCount="124">
  <si>
    <t>Actual</t>
  </si>
  <si>
    <t>Cummulative</t>
  </si>
  <si>
    <t>Quantity of Effluent Discharged, M3</t>
  </si>
  <si>
    <t>Effluent Discharged, M3/1000 MT of Crude Processed</t>
  </si>
  <si>
    <t>PARAMETERS</t>
  </si>
  <si>
    <t>MAX.</t>
  </si>
  <si>
    <t>MIN.</t>
  </si>
  <si>
    <t>AVG.</t>
  </si>
  <si>
    <t>pH</t>
  </si>
  <si>
    <t>6-8.5</t>
  </si>
  <si>
    <t>COD</t>
  </si>
  <si>
    <t>BOD3</t>
  </si>
  <si>
    <t>NH-39 BYPASS</t>
  </si>
  <si>
    <t>CN</t>
  </si>
  <si>
    <t>Ammonia as N</t>
  </si>
  <si>
    <t>TKN</t>
  </si>
  <si>
    <t>P</t>
  </si>
  <si>
    <t>Cr (Hexavalent)</t>
  </si>
  <si>
    <t>Cr (Total)</t>
  </si>
  <si>
    <t>Pb</t>
  </si>
  <si>
    <t>Hg</t>
  </si>
  <si>
    <t>Zn</t>
  </si>
  <si>
    <t>Ni</t>
  </si>
  <si>
    <t>Cu</t>
  </si>
  <si>
    <t>V</t>
  </si>
  <si>
    <t>Benzene</t>
  </si>
  <si>
    <t>Benzo (a)- Pyrene</t>
  </si>
  <si>
    <t>Cumm. for the year</t>
  </si>
  <si>
    <t>NUMALIGARH REFINERY LIMITED</t>
  </si>
  <si>
    <t>&lt;0.1</t>
  </si>
  <si>
    <t>QUARTERLY PERFORMANCE WITH RESPECT TO ENVIRONMENTAL ASPECTS</t>
  </si>
  <si>
    <t>CO</t>
  </si>
  <si>
    <t>&lt;0.02</t>
  </si>
  <si>
    <t>PARAMETER</t>
  </si>
  <si>
    <t>MAX</t>
  </si>
  <si>
    <t>MIN</t>
  </si>
  <si>
    <t>STATION</t>
  </si>
  <si>
    <t>STD</t>
  </si>
  <si>
    <t xml:space="preserve">       OBSERVATIONS</t>
  </si>
  <si>
    <t>NAAQS-2009</t>
  </si>
  <si>
    <t>Unit</t>
  </si>
  <si>
    <t xml:space="preserve">SO2 </t>
  </si>
  <si>
    <t>μg/m3</t>
  </si>
  <si>
    <t>NO2</t>
  </si>
  <si>
    <t>PM 10</t>
  </si>
  <si>
    <t>PM 2.5</t>
  </si>
  <si>
    <t>BaP</t>
  </si>
  <si>
    <t>ng/m3</t>
  </si>
  <si>
    <t>As</t>
  </si>
  <si>
    <t>ECO-PARK      IN NRL TOWNSHIP</t>
  </si>
  <si>
    <t>RAW WATER  INTAKE</t>
  </si>
  <si>
    <t>KAZIRANGA WILDLIFE SANCTUARY AT AGARTOLI</t>
  </si>
  <si>
    <t>REFINERY (WATCH  TOWER NO. 6)</t>
  </si>
  <si>
    <t>80
 (24 hr  avg.)</t>
  </si>
  <si>
    <t>100
(8 hr avg.)</t>
  </si>
  <si>
    <t>400
(24 hr.avg.)</t>
  </si>
  <si>
    <t>100
(24 hr.avg.)</t>
  </si>
  <si>
    <t>60
(24 hr.avg.)</t>
  </si>
  <si>
    <t>1.0
(24 hr.avg.)</t>
  </si>
  <si>
    <t>20
(Annual)</t>
  </si>
  <si>
    <t>1.0
(Annual)</t>
  </si>
  <si>
    <t>6.0
(Annual)</t>
  </si>
  <si>
    <t xml:space="preserve"> Ambient Air Quality  Data</t>
  </si>
  <si>
    <t xml:space="preserve">BDL:Below Detection Level,  All the parameters are found to be within limt </t>
  </si>
  <si>
    <t>OIL &amp; GREASE</t>
  </si>
  <si>
    <t>SULPHIDE</t>
  </si>
  <si>
    <t>PHENOL</t>
  </si>
  <si>
    <t>S. SOLID</t>
  </si>
  <si>
    <t>AVG</t>
  </si>
  <si>
    <t>2000
(8 hr.avg.)</t>
  </si>
  <si>
    <t>MONITORED VALUES in mg/lit.except pH</t>
  </si>
  <si>
    <t>SL. NO</t>
  </si>
  <si>
    <t>NO. OF OBS</t>
  </si>
  <si>
    <t>Limiting value for conc. (mg/l except for pH)</t>
  </si>
  <si>
    <t>Quantum limit  in  Kg / 1000 MT of crude processed</t>
  </si>
  <si>
    <t>Standard</t>
  </si>
  <si>
    <t>-</t>
  </si>
  <si>
    <t>Limiting concentration of effluent is as per MoEF notification on standard vide GSR-186 (E)dated 18th March, 2008.</t>
  </si>
  <si>
    <t>* BDL- Detectable Limit : 0.1 microgram/Litre</t>
  </si>
  <si>
    <t>* Parameters from 9 to 21 are monitored once in a month as per CPCB norms</t>
  </si>
  <si>
    <t xml:space="preserve"> Liquid Effluent </t>
  </si>
  <si>
    <t>1.1 )  Quantity</t>
  </si>
  <si>
    <t>QI, 2017-18</t>
  </si>
  <si>
    <t>2017-18</t>
  </si>
  <si>
    <r>
      <t>O</t>
    </r>
    <r>
      <rPr>
        <sz val="8"/>
        <rFont val="Arial"/>
        <family val="2"/>
      </rPr>
      <t>3</t>
    </r>
  </si>
  <si>
    <r>
      <t>NH</t>
    </r>
    <r>
      <rPr>
        <sz val="8"/>
        <rFont val="Arial"/>
        <family val="2"/>
      </rPr>
      <t>3</t>
    </r>
  </si>
  <si>
    <t xml:space="preserve">                                                                                                       ANNEXURE-  I                                         </t>
  </si>
  <si>
    <t xml:space="preserve">TABLE-B                                                                                                      </t>
  </si>
  <si>
    <t>AUGUST'17</t>
  </si>
  <si>
    <t>SEPT'17</t>
  </si>
  <si>
    <t>JULY'17</t>
  </si>
  <si>
    <t>1.  LIQUID EFFLUENT POLLUTANT LEVEL  DURING  QR. II ( JULYL-SEPT'17) 2017-18</t>
  </si>
  <si>
    <t>QUARTERLY PERFORMANCE REPORT W.R.T ENVIRONMENTAL  ASPECT.</t>
  </si>
  <si>
    <t>UNIT</t>
  </si>
  <si>
    <t>FURNACE   STACK</t>
  </si>
  <si>
    <t>OBSERVED VALUE</t>
  </si>
  <si>
    <t>Remarks
Limit conc. calculated using fuel type&amp; quan. used during  the period</t>
  </si>
  <si>
    <t>CDU/VDU</t>
  </si>
  <si>
    <t>FF-01/02</t>
  </si>
  <si>
    <t>Stack with dual firing (FG:FO=72:28)</t>
  </si>
  <si>
    <t>NOX</t>
  </si>
  <si>
    <t xml:space="preserve"> CO (FF1)</t>
  </si>
  <si>
    <t xml:space="preserve"> CO (FF2)</t>
  </si>
  <si>
    <t>DCU</t>
  </si>
  <si>
    <t>FF-01</t>
  </si>
  <si>
    <t>Stack with dual firing (FG:FO=78:22)</t>
  </si>
  <si>
    <t>HCU</t>
  </si>
  <si>
    <t xml:space="preserve">Stack with Gas firing </t>
  </si>
  <si>
    <t>FF-03</t>
  </si>
  <si>
    <t>Stack with dual firing (FG:FO=93:7)</t>
  </si>
  <si>
    <t>H2U</t>
  </si>
  <si>
    <t>MS</t>
  </si>
  <si>
    <t>CPP HRSG</t>
  </si>
  <si>
    <t>CPP UTILITY BOILER</t>
  </si>
  <si>
    <t>* Limiting concentration of emission calculated as per MOEF new notification on standard vide GSR- 186 (E)   dated 18th March, 2008. Emission level for all the stacks are found to be within limit</t>
  </si>
  <si>
    <r>
      <t>Limiting Concentration in mg/Nm</t>
    </r>
    <r>
      <rPr>
        <b/>
        <vertAlign val="superscript"/>
        <sz val="10"/>
        <color indexed="12"/>
        <rFont val="Arial"/>
        <family val="2"/>
      </rPr>
      <t>3</t>
    </r>
  </si>
  <si>
    <r>
      <t>CONC. (In mg/Nm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>)</t>
    </r>
  </si>
  <si>
    <r>
      <t>SO</t>
    </r>
    <r>
      <rPr>
        <vertAlign val="subscript"/>
        <sz val="10"/>
        <color indexed="12"/>
        <rFont val="Arial"/>
        <family val="2"/>
      </rPr>
      <t>2</t>
    </r>
  </si>
  <si>
    <t xml:space="preserve">                   Online Stack Analyser data</t>
  </si>
  <si>
    <t>DURING  QUARTER  II (JULY-SEPT' 17), 2017-18</t>
  </si>
  <si>
    <t>DURING  QUARTER II (JULY-SEPT'17),2017-18</t>
  </si>
  <si>
    <t>5.0
(Annual)</t>
  </si>
  <si>
    <t>1.2 )  Quality</t>
  </si>
  <si>
    <t>DURING THE QUARTER-II (July-Sept ,17)2017-18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</si>
</sst>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#,##0.0_);\(#,##0.0\)"/>
    <numFmt numFmtId="172" formatCode="0.0E+00"/>
    <numFmt numFmtId="173" formatCode="0E+00"/>
    <numFmt numFmtId="174" formatCode="0.000E+00"/>
    <numFmt numFmtId="175" formatCode="0.00000000"/>
    <numFmt numFmtId="176" formatCode="0.000000000"/>
    <numFmt numFmtId="177" formatCode="0.0000000000"/>
    <numFmt numFmtId="178" formatCode="_(* #,##0.0_);_(* \(#,##0.0\);_(* &quot;-&quot;??_);_(@_)"/>
    <numFmt numFmtId="179" formatCode="0.00_);\(0.00\)"/>
    <numFmt numFmtId="180" formatCode="0.000000000000000"/>
    <numFmt numFmtId="181" formatCode="0.0000000000000"/>
    <numFmt numFmtId="182" formatCode="0_);\(0\)"/>
    <numFmt numFmtId="183" formatCode="0.00_)"/>
    <numFmt numFmtId="184" formatCode="0_)"/>
    <numFmt numFmtId="185" formatCode="0.00_ ;\-0.00\ "/>
    <numFmt numFmtId="186" formatCode="0.0_);\(0.0\)"/>
    <numFmt numFmtId="187" formatCode="0.0_)"/>
    <numFmt numFmtId="188" formatCode="0.00000000000000"/>
    <numFmt numFmtId="189" formatCode="0.000000000000"/>
    <numFmt numFmtId="190" formatCode="0.00000000000"/>
    <numFmt numFmtId="191" formatCode="0.0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_);_(@_)"/>
    <numFmt numFmtId="208" formatCode="[$-409]dddd\,\ mmmm\ dd\,\ yyyy"/>
    <numFmt numFmtId="209" formatCode="[$-409]h:mm:ss\ AM/PM"/>
  </numFmts>
  <fonts count="6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3333FF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3333FF"/>
      <name val="Times New Roman"/>
      <family val="1"/>
    </font>
    <font>
      <sz val="12"/>
      <color rgb="FFFF0000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u val="single"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69" fontId="0" fillId="0" borderId="14" xfId="0" applyNumberFormat="1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" fillId="34" borderId="2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2" fontId="7" fillId="34" borderId="27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2" fontId="7" fillId="34" borderId="28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6" fillId="34" borderId="2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1" fontId="6" fillId="34" borderId="30" xfId="0" applyNumberFormat="1" applyFont="1" applyFill="1" applyBorder="1" applyAlignment="1">
      <alignment horizontal="center" vertical="center"/>
    </xf>
    <xf numFmtId="1" fontId="6" fillId="34" borderId="27" xfId="0" applyNumberFormat="1" applyFont="1" applyFill="1" applyBorder="1" applyAlignment="1">
      <alignment horizontal="center" vertical="center"/>
    </xf>
    <xf numFmtId="2" fontId="6" fillId="34" borderId="27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32" xfId="0" applyFont="1" applyFill="1" applyBorder="1" applyAlignment="1">
      <alignment horizontal="center" vertical="center"/>
    </xf>
    <xf numFmtId="1" fontId="6" fillId="34" borderId="33" xfId="0" applyNumberFormat="1" applyFont="1" applyFill="1" applyBorder="1" applyAlignment="1">
      <alignment horizontal="center" vertical="center"/>
    </xf>
    <xf numFmtId="1" fontId="6" fillId="34" borderId="34" xfId="0" applyNumberFormat="1" applyFont="1" applyFill="1" applyBorder="1" applyAlignment="1">
      <alignment horizontal="center" vertical="center"/>
    </xf>
    <xf numFmtId="2" fontId="6" fillId="34" borderId="3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/>
    </xf>
    <xf numFmtId="0" fontId="58" fillId="35" borderId="37" xfId="0" applyFont="1" applyFill="1" applyBorder="1" applyAlignment="1">
      <alignment horizontal="center"/>
    </xf>
    <xf numFmtId="0" fontId="59" fillId="35" borderId="38" xfId="0" applyFont="1" applyFill="1" applyBorder="1" applyAlignment="1">
      <alignment horizontal="center"/>
    </xf>
    <xf numFmtId="0" fontId="58" fillId="0" borderId="39" xfId="0" applyFont="1" applyBorder="1" applyAlignment="1">
      <alignment horizontal="center" vertical="center" wrapText="1"/>
    </xf>
    <xf numFmtId="0" fontId="59" fillId="35" borderId="40" xfId="0" applyFont="1" applyFill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34" borderId="41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6" borderId="15" xfId="0" applyFont="1" applyFill="1" applyBorder="1" applyAlignment="1">
      <alignment horizontal="center" vertical="center" wrapText="1"/>
    </xf>
    <xf numFmtId="0" fontId="58" fillId="35" borderId="35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left"/>
    </xf>
    <xf numFmtId="0" fontId="59" fillId="35" borderId="15" xfId="0" applyFont="1" applyFill="1" applyBorder="1" applyAlignment="1">
      <alignment horizontal="center"/>
    </xf>
    <xf numFmtId="164" fontId="59" fillId="34" borderId="15" xfId="0" applyNumberFormat="1" applyFont="1" applyFill="1" applyBorder="1" applyAlignment="1">
      <alignment horizontal="center"/>
    </xf>
    <xf numFmtId="0" fontId="59" fillId="4" borderId="36" xfId="0" applyFont="1" applyFill="1" applyBorder="1" applyAlignment="1">
      <alignment horizontal="center"/>
    </xf>
    <xf numFmtId="0" fontId="58" fillId="35" borderId="15" xfId="0" applyFont="1" applyFill="1" applyBorder="1" applyAlignment="1" quotePrefix="1">
      <alignment horizontal="center"/>
    </xf>
    <xf numFmtId="0" fontId="58" fillId="6" borderId="15" xfId="0" applyFont="1" applyFill="1" applyBorder="1" applyAlignment="1" quotePrefix="1">
      <alignment horizontal="center"/>
    </xf>
    <xf numFmtId="2" fontId="59" fillId="34" borderId="15" xfId="0" applyNumberFormat="1" applyFont="1" applyFill="1" applyBorder="1" applyAlignment="1">
      <alignment horizontal="center"/>
    </xf>
    <xf numFmtId="0" fontId="59" fillId="4" borderId="15" xfId="0" applyFont="1" applyFill="1" applyBorder="1" applyAlignment="1">
      <alignment horizontal="center"/>
    </xf>
    <xf numFmtId="2" fontId="59" fillId="35" borderId="41" xfId="0" applyNumberFormat="1" applyFont="1" applyFill="1" applyBorder="1" applyAlignment="1">
      <alignment horizontal="center"/>
    </xf>
    <xf numFmtId="164" fontId="59" fillId="6" borderId="42" xfId="0" applyNumberFormat="1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2" fontId="59" fillId="35" borderId="15" xfId="0" applyNumberFormat="1" applyFont="1" applyFill="1" applyBorder="1" applyAlignment="1">
      <alignment horizontal="center"/>
    </xf>
    <xf numFmtId="0" fontId="59" fillId="6" borderId="14" xfId="0" applyFont="1" applyFill="1" applyBorder="1" applyAlignment="1">
      <alignment horizontal="center"/>
    </xf>
    <xf numFmtId="2" fontId="59" fillId="4" borderId="15" xfId="0" applyNumberFormat="1" applyFont="1" applyFill="1" applyBorder="1" applyAlignment="1">
      <alignment horizontal="center"/>
    </xf>
    <xf numFmtId="164" fontId="59" fillId="4" borderId="15" xfId="0" applyNumberFormat="1" applyFont="1" applyFill="1" applyBorder="1" applyAlignment="1">
      <alignment horizontal="center"/>
    </xf>
    <xf numFmtId="164" fontId="59" fillId="6" borderId="14" xfId="0" applyNumberFormat="1" applyFont="1" applyFill="1" applyBorder="1" applyAlignment="1">
      <alignment horizontal="center"/>
    </xf>
    <xf numFmtId="164" fontId="59" fillId="35" borderId="15" xfId="0" applyNumberFormat="1" applyFont="1" applyFill="1" applyBorder="1" applyAlignment="1">
      <alignment horizontal="center"/>
    </xf>
    <xf numFmtId="2" fontId="59" fillId="6" borderId="14" xfId="0" applyNumberFormat="1" applyFont="1" applyFill="1" applyBorder="1" applyAlignment="1">
      <alignment horizontal="center"/>
    </xf>
    <xf numFmtId="0" fontId="60" fillId="2" borderId="35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left" vertical="center"/>
    </xf>
    <xf numFmtId="0" fontId="59" fillId="35" borderId="15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2" fontId="59" fillId="34" borderId="15" xfId="0" applyNumberFormat="1" applyFont="1" applyFill="1" applyBorder="1" applyAlignment="1">
      <alignment horizontal="center" vertical="center"/>
    </xf>
    <xf numFmtId="164" fontId="62" fillId="4" borderId="15" xfId="0" applyNumberFormat="1" applyFont="1" applyFill="1" applyBorder="1" applyAlignment="1">
      <alignment horizontal="center" vertical="center"/>
    </xf>
    <xf numFmtId="2" fontId="62" fillId="35" borderId="15" xfId="0" applyNumberFormat="1" applyFont="1" applyFill="1" applyBorder="1" applyAlignment="1">
      <alignment horizontal="center" vertical="center"/>
    </xf>
    <xf numFmtId="164" fontId="62" fillId="6" borderId="14" xfId="0" applyNumberFormat="1" applyFont="1" applyFill="1" applyBorder="1" applyAlignment="1">
      <alignment horizontal="center" vertical="center"/>
    </xf>
    <xf numFmtId="0" fontId="60" fillId="2" borderId="35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left"/>
    </xf>
    <xf numFmtId="0" fontId="63" fillId="35" borderId="15" xfId="0" applyFont="1" applyFill="1" applyBorder="1" applyAlignment="1">
      <alignment horizontal="center"/>
    </xf>
    <xf numFmtId="164" fontId="62" fillId="4" borderId="15" xfId="0" applyNumberFormat="1" applyFont="1" applyFill="1" applyBorder="1" applyAlignment="1">
      <alignment horizontal="center"/>
    </xf>
    <xf numFmtId="2" fontId="62" fillId="6" borderId="14" xfId="0" applyNumberFormat="1" applyFont="1" applyFill="1" applyBorder="1" applyAlignment="1">
      <alignment horizontal="center"/>
    </xf>
    <xf numFmtId="169" fontId="59" fillId="34" borderId="15" xfId="0" applyNumberFormat="1" applyFont="1" applyFill="1" applyBorder="1" applyAlignment="1">
      <alignment horizontal="center"/>
    </xf>
    <xf numFmtId="2" fontId="62" fillId="35" borderId="15" xfId="0" applyNumberFormat="1" applyFont="1" applyFill="1" applyBorder="1" applyAlignment="1">
      <alignment horizontal="center"/>
    </xf>
    <xf numFmtId="164" fontId="62" fillId="6" borderId="14" xfId="0" applyNumberFormat="1" applyFont="1" applyFill="1" applyBorder="1" applyAlignment="1">
      <alignment horizontal="center"/>
    </xf>
    <xf numFmtId="169" fontId="62" fillId="35" borderId="15" xfId="0" applyNumberFormat="1" applyFont="1" applyFill="1" applyBorder="1" applyAlignment="1">
      <alignment horizontal="center"/>
    </xf>
    <xf numFmtId="0" fontId="58" fillId="35" borderId="43" xfId="0" applyFont="1" applyFill="1" applyBorder="1" applyAlignment="1">
      <alignment horizontal="center" vertical="center"/>
    </xf>
    <xf numFmtId="0" fontId="58" fillId="35" borderId="44" xfId="0" applyFont="1" applyFill="1" applyBorder="1" applyAlignment="1">
      <alignment horizontal="left" vertical="center"/>
    </xf>
    <xf numFmtId="0" fontId="59" fillId="35" borderId="44" xfId="0" applyFont="1" applyFill="1" applyBorder="1" applyAlignment="1">
      <alignment horizontal="center" vertical="center"/>
    </xf>
    <xf numFmtId="0" fontId="58" fillId="35" borderId="44" xfId="0" applyFont="1" applyFill="1" applyBorder="1" applyAlignment="1">
      <alignment horizontal="center" vertical="center"/>
    </xf>
    <xf numFmtId="164" fontId="59" fillId="4" borderId="44" xfId="0" applyNumberFormat="1" applyFont="1" applyFill="1" applyBorder="1" applyAlignment="1">
      <alignment horizontal="center" vertical="center"/>
    </xf>
    <xf numFmtId="169" fontId="59" fillId="35" borderId="44" xfId="0" applyNumberFormat="1" applyFont="1" applyFill="1" applyBorder="1" applyAlignment="1">
      <alignment horizontal="center"/>
    </xf>
    <xf numFmtId="2" fontId="59" fillId="6" borderId="45" xfId="0" applyNumberFormat="1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46" xfId="0" applyFont="1" applyFill="1" applyBorder="1" applyAlignment="1">
      <alignment vertical="center"/>
    </xf>
    <xf numFmtId="164" fontId="59" fillId="4" borderId="15" xfId="0" applyNumberFormat="1" applyFont="1" applyFill="1" applyBorder="1" applyAlignment="1">
      <alignment horizontal="center" vertical="center"/>
    </xf>
    <xf numFmtId="168" fontId="59" fillId="35" borderId="15" xfId="0" applyNumberFormat="1" applyFont="1" applyFill="1" applyBorder="1" applyAlignment="1" quotePrefix="1">
      <alignment horizontal="center" vertical="center"/>
    </xf>
    <xf numFmtId="2" fontId="59" fillId="6" borderId="15" xfId="0" applyNumberFormat="1" applyFont="1" applyFill="1" applyBorder="1" applyAlignment="1">
      <alignment horizontal="center" vertical="center"/>
    </xf>
    <xf numFmtId="0" fontId="58" fillId="35" borderId="47" xfId="0" applyFont="1" applyFill="1" applyBorder="1" applyAlignment="1">
      <alignment horizontal="center" vertical="center"/>
    </xf>
    <xf numFmtId="0" fontId="58" fillId="35" borderId="41" xfId="0" applyFont="1" applyFill="1" applyBorder="1" applyAlignment="1">
      <alignment horizontal="left" vertical="center"/>
    </xf>
    <xf numFmtId="0" fontId="59" fillId="35" borderId="41" xfId="0" applyFont="1" applyFill="1" applyBorder="1" applyAlignment="1">
      <alignment horizontal="center" vertical="center"/>
    </xf>
    <xf numFmtId="0" fontId="58" fillId="35" borderId="41" xfId="0" applyFont="1" applyFill="1" applyBorder="1" applyAlignment="1">
      <alignment horizontal="center" vertical="center"/>
    </xf>
    <xf numFmtId="2" fontId="59" fillId="4" borderId="41" xfId="0" applyNumberFormat="1" applyFont="1" applyFill="1" applyBorder="1" applyAlignment="1">
      <alignment horizontal="center"/>
    </xf>
    <xf numFmtId="169" fontId="59" fillId="6" borderId="42" xfId="0" applyNumberFormat="1" applyFont="1" applyFill="1" applyBorder="1" applyAlignment="1">
      <alignment horizontal="center"/>
    </xf>
    <xf numFmtId="0" fontId="58" fillId="35" borderId="35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left" vertical="center"/>
    </xf>
    <xf numFmtId="0" fontId="58" fillId="34" borderId="35" xfId="0" applyFont="1" applyFill="1" applyBorder="1" applyAlignment="1">
      <alignment horizontal="center" vertical="center"/>
    </xf>
    <xf numFmtId="164" fontId="59" fillId="34" borderId="15" xfId="0" applyNumberFormat="1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5" fillId="35" borderId="44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" fontId="65" fillId="6" borderId="44" xfId="0" applyNumberFormat="1" applyFont="1" applyFill="1" applyBorder="1" applyAlignment="1">
      <alignment horizontal="center" vertical="center"/>
    </xf>
    <xf numFmtId="0" fontId="65" fillId="35" borderId="45" xfId="0" applyFont="1" applyFill="1" applyBorder="1" applyAlignment="1">
      <alignment horizontal="center" vertical="center" wrapText="1"/>
    </xf>
    <xf numFmtId="0" fontId="65" fillId="35" borderId="48" xfId="0" applyFont="1" applyFill="1" applyBorder="1" applyAlignment="1">
      <alignment horizontal="center" vertical="center" wrapText="1"/>
    </xf>
    <xf numFmtId="164" fontId="0" fillId="34" borderId="44" xfId="0" applyNumberFormat="1" applyFont="1" applyFill="1" applyBorder="1" applyAlignment="1">
      <alignment horizontal="center" vertical="center"/>
    </xf>
    <xf numFmtId="2" fontId="0" fillId="34" borderId="44" xfId="0" applyNumberFormat="1" applyFont="1" applyFill="1" applyBorder="1" applyAlignment="1">
      <alignment horizontal="center" vertical="center"/>
    </xf>
    <xf numFmtId="0" fontId="65" fillId="35" borderId="42" xfId="0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/>
    </xf>
    <xf numFmtId="1" fontId="65" fillId="6" borderId="15" xfId="0" applyNumberFormat="1" applyFont="1" applyFill="1" applyBorder="1" applyAlignment="1">
      <alignment horizontal="center" vertical="center"/>
    </xf>
    <xf numFmtId="164" fontId="0" fillId="35" borderId="15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horizontal="center" vertical="center"/>
    </xf>
    <xf numFmtId="1" fontId="65" fillId="6" borderId="15" xfId="0" applyNumberFormat="1" applyFont="1" applyFill="1" applyBorder="1" applyAlignment="1" quotePrefix="1">
      <alignment horizontal="center" vertical="center"/>
    </xf>
    <xf numFmtId="0" fontId="65" fillId="6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65" fillId="35" borderId="15" xfId="46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/>
    </xf>
    <xf numFmtId="164" fontId="0" fillId="35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1" fontId="65" fillId="6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9" fillId="35" borderId="0" xfId="0" applyFont="1" applyFill="1" applyBorder="1" applyAlignment="1">
      <alignment horizontal="left"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59" fillId="35" borderId="52" xfId="0" applyFont="1" applyFill="1" applyBorder="1" applyAlignment="1">
      <alignment horizontal="center"/>
    </xf>
    <xf numFmtId="0" fontId="59" fillId="35" borderId="37" xfId="0" applyFont="1" applyFill="1" applyBorder="1" applyAlignment="1">
      <alignment horizontal="center"/>
    </xf>
    <xf numFmtId="0" fontId="59" fillId="35" borderId="46" xfId="0" applyFont="1" applyFill="1" applyBorder="1" applyAlignment="1">
      <alignment horizontal="center"/>
    </xf>
    <xf numFmtId="0" fontId="59" fillId="35" borderId="5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9" fillId="35" borderId="54" xfId="0" applyFont="1" applyFill="1" applyBorder="1" applyAlignment="1">
      <alignment horizontal="center" vertical="center" wrapText="1"/>
    </xf>
    <xf numFmtId="0" fontId="59" fillId="35" borderId="55" xfId="0" applyFont="1" applyFill="1" applyBorder="1" applyAlignment="1">
      <alignment horizontal="center" vertical="center" wrapText="1"/>
    </xf>
    <xf numFmtId="0" fontId="59" fillId="35" borderId="40" xfId="0" applyFont="1" applyFill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8" fillId="34" borderId="56" xfId="0" applyFont="1" applyFill="1" applyBorder="1" applyAlignment="1">
      <alignment horizontal="center" vertical="center" wrapText="1"/>
    </xf>
    <xf numFmtId="0" fontId="58" fillId="34" borderId="41" xfId="0" applyFont="1" applyFill="1" applyBorder="1" applyAlignment="1">
      <alignment horizontal="center" vertical="center" wrapText="1"/>
    </xf>
    <xf numFmtId="0" fontId="59" fillId="4" borderId="44" xfId="0" applyFont="1" applyFill="1" applyBorder="1" applyAlignment="1">
      <alignment horizontal="center" vertical="top" wrapText="1"/>
    </xf>
    <xf numFmtId="0" fontId="59" fillId="4" borderId="56" xfId="0" applyFont="1" applyFill="1" applyBorder="1" applyAlignment="1">
      <alignment horizontal="center" vertical="top" wrapText="1"/>
    </xf>
    <xf numFmtId="0" fontId="59" fillId="4" borderId="40" xfId="0" applyFont="1" applyFill="1" applyBorder="1" applyAlignment="1">
      <alignment horizontal="center" vertical="top" wrapText="1"/>
    </xf>
    <xf numFmtId="0" fontId="59" fillId="35" borderId="57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33" borderId="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64" fillId="35" borderId="53" xfId="0" applyFont="1" applyFill="1" applyBorder="1" applyAlignment="1">
      <alignment horizontal="center" vertical="center"/>
    </xf>
    <xf numFmtId="0" fontId="64" fillId="35" borderId="64" xfId="0" applyFont="1" applyFill="1" applyBorder="1" applyAlignment="1">
      <alignment horizontal="center" vertical="center"/>
    </xf>
    <xf numFmtId="0" fontId="64" fillId="35" borderId="39" xfId="0" applyFont="1" applyFill="1" applyBorder="1" applyAlignment="1">
      <alignment horizontal="center" vertical="center"/>
    </xf>
    <xf numFmtId="0" fontId="64" fillId="35" borderId="65" xfId="0" applyFont="1" applyFill="1" applyBorder="1" applyAlignment="1">
      <alignment horizontal="center" vertical="center"/>
    </xf>
    <xf numFmtId="0" fontId="65" fillId="35" borderId="45" xfId="0" applyFont="1" applyFill="1" applyBorder="1" applyAlignment="1">
      <alignment horizontal="center" vertical="center" wrapText="1"/>
    </xf>
    <xf numFmtId="0" fontId="65" fillId="35" borderId="42" xfId="0" applyFont="1" applyFill="1" applyBorder="1" applyAlignment="1">
      <alignment horizontal="center" vertical="center" wrapText="1"/>
    </xf>
    <xf numFmtId="0" fontId="64" fillId="35" borderId="35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4" fillId="35" borderId="25" xfId="0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left" vertical="center" wrapText="1"/>
    </xf>
    <xf numFmtId="0" fontId="65" fillId="35" borderId="15" xfId="0" applyFont="1" applyFill="1" applyBorder="1" applyAlignment="1">
      <alignment horizontal="center" vertical="center"/>
    </xf>
    <xf numFmtId="0" fontId="64" fillId="35" borderId="43" xfId="0" applyFont="1" applyFill="1" applyBorder="1" applyAlignment="1">
      <alignment horizontal="center" vertical="center"/>
    </xf>
    <xf numFmtId="0" fontId="64" fillId="35" borderId="47" xfId="0" applyFont="1" applyFill="1" applyBorder="1" applyAlignment="1">
      <alignment horizontal="center" vertical="center"/>
    </xf>
    <xf numFmtId="0" fontId="65" fillId="35" borderId="44" xfId="0" applyNumberFormat="1" applyFont="1" applyFill="1" applyBorder="1" applyAlignment="1">
      <alignment horizontal="center" vertical="center"/>
    </xf>
    <xf numFmtId="0" fontId="65" fillId="35" borderId="41" xfId="0" applyNumberFormat="1" applyFont="1" applyFill="1" applyBorder="1" applyAlignment="1">
      <alignment horizontal="center" vertical="center"/>
    </xf>
    <xf numFmtId="0" fontId="64" fillId="35" borderId="66" xfId="0" applyFont="1" applyFill="1" applyBorder="1" applyAlignment="1">
      <alignment horizontal="center" vertical="center"/>
    </xf>
    <xf numFmtId="0" fontId="65" fillId="35" borderId="44" xfId="0" applyFont="1" applyFill="1" applyBorder="1" applyAlignment="1">
      <alignment horizontal="center" vertical="center"/>
    </xf>
    <xf numFmtId="0" fontId="65" fillId="35" borderId="56" xfId="0" applyFont="1" applyFill="1" applyBorder="1" applyAlignment="1">
      <alignment horizontal="center" vertical="center"/>
    </xf>
    <xf numFmtId="0" fontId="65" fillId="35" borderId="41" xfId="0" applyFont="1" applyFill="1" applyBorder="1" applyAlignment="1">
      <alignment horizontal="center" vertical="center"/>
    </xf>
    <xf numFmtId="1" fontId="65" fillId="6" borderId="44" xfId="0" applyNumberFormat="1" applyFont="1" applyFill="1" applyBorder="1" applyAlignment="1">
      <alignment horizontal="center" vertical="center"/>
    </xf>
    <xf numFmtId="1" fontId="65" fillId="6" borderId="41" xfId="0" applyNumberFormat="1" applyFont="1" applyFill="1" applyBorder="1" applyAlignment="1">
      <alignment horizontal="center" vertical="center"/>
    </xf>
    <xf numFmtId="0" fontId="65" fillId="35" borderId="15" xfId="0" applyNumberFormat="1" applyFont="1" applyFill="1" applyBorder="1" applyAlignment="1">
      <alignment horizontal="center" vertical="center"/>
    </xf>
    <xf numFmtId="0" fontId="65" fillId="35" borderId="45" xfId="0" applyFont="1" applyFill="1" applyBorder="1" applyAlignment="1" quotePrefix="1">
      <alignment horizontal="center" vertical="center" wrapText="1"/>
    </xf>
    <xf numFmtId="0" fontId="65" fillId="35" borderId="42" xfId="0" applyFont="1" applyFill="1" applyBorder="1" applyAlignment="1" quotePrefix="1">
      <alignment horizontal="center" vertical="center" wrapText="1"/>
    </xf>
    <xf numFmtId="0" fontId="66" fillId="35" borderId="0" xfId="0" applyFont="1" applyFill="1" applyBorder="1" applyAlignment="1">
      <alignment horizontal="left" vertical="center"/>
    </xf>
    <xf numFmtId="0" fontId="64" fillId="35" borderId="24" xfId="0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0" fontId="64" fillId="35" borderId="17" xfId="0" applyFont="1" applyFill="1" applyBorder="1" applyAlignment="1">
      <alignment horizontal="center" vertical="center"/>
    </xf>
    <xf numFmtId="0" fontId="64" fillId="6" borderId="17" xfId="0" applyFont="1" applyFill="1" applyBorder="1" applyAlignment="1">
      <alignment horizontal="center" vertical="center" wrapText="1"/>
    </xf>
    <xf numFmtId="0" fontId="64" fillId="6" borderId="15" xfId="0" applyFont="1" applyFill="1" applyBorder="1" applyAlignment="1">
      <alignment horizontal="center" vertical="center" wrapText="1"/>
    </xf>
    <xf numFmtId="0" fontId="64" fillId="35" borderId="59" xfId="0" applyFont="1" applyFill="1" applyBorder="1" applyAlignment="1">
      <alignment horizontal="center" vertical="center" wrapText="1"/>
    </xf>
    <xf numFmtId="0" fontId="64" fillId="35" borderId="48" xfId="0" applyFont="1" applyFill="1" applyBorder="1" applyAlignment="1">
      <alignment horizontal="center" vertical="center"/>
    </xf>
    <xf numFmtId="0" fontId="64" fillId="35" borderId="42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1" name="Text Box 6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2" name="Text Box 7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3" name="Text Box 8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4" name="Text Box 9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5" name="Text Box 10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6" name="Text Box 11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7" name="Text Box 12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8" name="Text Box 13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9" name="Text Box 14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10" name="Text Box 15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11" name="Text Box 16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12" name="Text Box 17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13" name="Text Box 6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14" name="Text Box 7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15" name="Text Box 8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16" name="Text Box 9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17" name="Text Box 10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18" name="Text Box 11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19" name="Text Box 12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20" name="Text Box 13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21" name="Text Box 14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22" name="Text Box 15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114300"/>
    <xdr:sp fLocksText="0">
      <xdr:nvSpPr>
        <xdr:cNvPr id="23" name="Text Box 16"/>
        <xdr:cNvSpPr txBox="1">
          <a:spLocks noChangeArrowheads="1"/>
        </xdr:cNvSpPr>
      </xdr:nvSpPr>
      <xdr:spPr>
        <a:xfrm>
          <a:off x="2381250" y="981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5</xdr:row>
      <xdr:rowOff>0</xdr:rowOff>
    </xdr:from>
    <xdr:ext cx="76200" cy="85725"/>
    <xdr:sp fLocksText="0">
      <xdr:nvSpPr>
        <xdr:cNvPr id="24" name="Text Box 17"/>
        <xdr:cNvSpPr txBox="1">
          <a:spLocks noChangeArrowheads="1"/>
        </xdr:cNvSpPr>
      </xdr:nvSpPr>
      <xdr:spPr>
        <a:xfrm>
          <a:off x="3190875" y="9810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25" name="Text Box 6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26" name="Text Box 7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27" name="Text Box 8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28" name="Text Box 9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29" name="Text Box 10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30" name="Text Box 11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31" name="Text Box 12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32" name="Text Box 13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33" name="Text Box 14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34" name="Text Box 15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35" name="Text Box 16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36" name="Text Box 17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37" name="Text Box 6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38" name="Text Box 7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39" name="Text Box 8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40" name="Text Box 9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41" name="Text Box 10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42" name="Text Box 11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43" name="Text Box 12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44" name="Text Box 13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45" name="Text Box 14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46" name="Text Box 15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85725"/>
    <xdr:sp fLocksText="0">
      <xdr:nvSpPr>
        <xdr:cNvPr id="47" name="Text Box 16"/>
        <xdr:cNvSpPr txBox="1">
          <a:spLocks noChangeArrowheads="1"/>
        </xdr:cNvSpPr>
      </xdr:nvSpPr>
      <xdr:spPr>
        <a:xfrm>
          <a:off x="2381250" y="129063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200025</xdr:colOff>
      <xdr:row>43</xdr:row>
      <xdr:rowOff>0</xdr:rowOff>
    </xdr:from>
    <xdr:ext cx="76200" cy="66675"/>
    <xdr:sp fLocksText="0">
      <xdr:nvSpPr>
        <xdr:cNvPr id="48" name="Text Box 17"/>
        <xdr:cNvSpPr txBox="1">
          <a:spLocks noChangeArrowheads="1"/>
        </xdr:cNvSpPr>
      </xdr:nvSpPr>
      <xdr:spPr>
        <a:xfrm>
          <a:off x="3190875" y="12906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9">
      <selection activeCell="F27" sqref="F27"/>
    </sheetView>
  </sheetViews>
  <sheetFormatPr defaultColWidth="9.140625" defaultRowHeight="12.75"/>
  <cols>
    <col min="2" max="2" width="12.00390625" style="0" customWidth="1"/>
    <col min="3" max="3" width="14.00390625" style="0" customWidth="1"/>
    <col min="4" max="4" width="14.57421875" style="0" customWidth="1"/>
    <col min="5" max="5" width="16.421875" style="0" customWidth="1"/>
    <col min="6" max="6" width="15.7109375" style="0" customWidth="1"/>
    <col min="7" max="7" width="14.8515625" style="0" customWidth="1"/>
    <col min="8" max="8" width="17.421875" style="0" customWidth="1"/>
    <col min="9" max="9" width="19.28125" style="0" customWidth="1"/>
    <col min="10" max="10" width="20.140625" style="0" customWidth="1"/>
  </cols>
  <sheetData>
    <row r="2" spans="2:10" ht="18">
      <c r="B2" s="1"/>
      <c r="C2" s="193" t="s">
        <v>30</v>
      </c>
      <c r="D2" s="193"/>
      <c r="E2" s="193"/>
      <c r="F2" s="193"/>
      <c r="G2" s="193"/>
      <c r="H2" s="193"/>
      <c r="I2" s="193"/>
      <c r="J2" s="194"/>
    </row>
    <row r="3" spans="2:10" ht="16.5" thickBot="1">
      <c r="B3" s="2"/>
      <c r="C3" s="195" t="s">
        <v>123</v>
      </c>
      <c r="D3" s="195"/>
      <c r="E3" s="195"/>
      <c r="F3" s="195"/>
      <c r="G3" s="195"/>
      <c r="H3" s="195"/>
      <c r="I3" s="195"/>
      <c r="J3" s="196"/>
    </row>
    <row r="4" spans="2:10" ht="15.75">
      <c r="B4" s="37"/>
      <c r="C4" s="38" t="s">
        <v>80</v>
      </c>
      <c r="D4" s="39"/>
      <c r="E4" s="39"/>
      <c r="F4" s="39"/>
      <c r="G4" s="39"/>
      <c r="H4" s="40"/>
      <c r="I4" s="41"/>
      <c r="J4" s="42"/>
    </row>
    <row r="5" spans="2:10" ht="16.5" thickBot="1">
      <c r="B5" s="37"/>
      <c r="C5" s="43" t="s">
        <v>81</v>
      </c>
      <c r="D5" s="39"/>
      <c r="E5" s="39"/>
      <c r="F5" s="39"/>
      <c r="G5" s="39"/>
      <c r="H5" s="40"/>
      <c r="I5" s="41"/>
      <c r="J5" s="42"/>
    </row>
    <row r="6" spans="2:10" ht="15">
      <c r="B6" s="44"/>
      <c r="C6" s="45"/>
      <c r="D6" s="45"/>
      <c r="E6" s="45"/>
      <c r="F6" s="197" t="s">
        <v>90</v>
      </c>
      <c r="G6" s="197" t="s">
        <v>88</v>
      </c>
      <c r="H6" s="197" t="s">
        <v>89</v>
      </c>
      <c r="I6" s="46" t="s">
        <v>1</v>
      </c>
      <c r="J6" s="47" t="s">
        <v>27</v>
      </c>
    </row>
    <row r="7" spans="2:10" ht="15.75" thickBot="1">
      <c r="B7" s="48"/>
      <c r="C7" s="49"/>
      <c r="D7" s="49"/>
      <c r="E7" s="49"/>
      <c r="F7" s="198"/>
      <c r="G7" s="198"/>
      <c r="H7" s="198"/>
      <c r="I7" s="50" t="s">
        <v>82</v>
      </c>
      <c r="J7" s="51" t="s">
        <v>83</v>
      </c>
    </row>
    <row r="8" spans="2:10" ht="26.25" customHeight="1" thickBot="1">
      <c r="B8" s="52" t="s">
        <v>2</v>
      </c>
      <c r="C8" s="53"/>
      <c r="D8" s="53"/>
      <c r="E8" s="53"/>
      <c r="F8" s="54">
        <v>0</v>
      </c>
      <c r="G8" s="55">
        <v>0</v>
      </c>
      <c r="H8" s="56">
        <v>0</v>
      </c>
      <c r="I8" s="57">
        <v>0</v>
      </c>
      <c r="J8" s="58">
        <v>0</v>
      </c>
    </row>
    <row r="9" spans="2:10" ht="30.75" customHeight="1" thickBot="1">
      <c r="B9" s="59" t="s">
        <v>3</v>
      </c>
      <c r="C9" s="60"/>
      <c r="D9" s="60"/>
      <c r="E9" s="60"/>
      <c r="F9" s="61">
        <v>0</v>
      </c>
      <c r="G9" s="62">
        <v>0</v>
      </c>
      <c r="H9" s="63">
        <v>0</v>
      </c>
      <c r="I9" s="64">
        <v>0</v>
      </c>
      <c r="J9" s="63">
        <v>0</v>
      </c>
    </row>
    <row r="10" spans="3:4" ht="15.75">
      <c r="C10" s="38" t="s">
        <v>80</v>
      </c>
      <c r="D10" s="39"/>
    </row>
    <row r="11" spans="3:4" ht="15.75">
      <c r="C11" s="43" t="s">
        <v>122</v>
      </c>
      <c r="D11" s="39"/>
    </row>
    <row r="12" ht="5.25" customHeight="1"/>
    <row r="13" ht="12.75" hidden="1"/>
    <row r="14" spans="2:10" ht="15.75" hidden="1">
      <c r="B14" s="161" t="s">
        <v>86</v>
      </c>
      <c r="C14" s="161"/>
      <c r="D14" s="161"/>
      <c r="E14" s="161"/>
      <c r="F14" s="161"/>
      <c r="G14" s="161"/>
      <c r="H14" s="161"/>
      <c r="I14" s="161"/>
      <c r="J14" s="161"/>
    </row>
    <row r="15" spans="2:10" ht="16.5" thickBot="1">
      <c r="B15" s="161" t="s">
        <v>87</v>
      </c>
      <c r="C15" s="161"/>
      <c r="D15" s="161"/>
      <c r="E15" s="161"/>
      <c r="F15" s="161"/>
      <c r="G15" s="161"/>
      <c r="H15" s="161"/>
      <c r="I15" s="161"/>
      <c r="J15" s="161"/>
    </row>
    <row r="16" spans="2:10" ht="15.75">
      <c r="B16" s="162" t="s">
        <v>91</v>
      </c>
      <c r="C16" s="163"/>
      <c r="D16" s="163"/>
      <c r="E16" s="163"/>
      <c r="F16" s="163"/>
      <c r="G16" s="163"/>
      <c r="H16" s="163"/>
      <c r="I16" s="163"/>
      <c r="J16" s="164"/>
    </row>
    <row r="17" spans="2:10" ht="15.75">
      <c r="B17" s="165" t="s">
        <v>70</v>
      </c>
      <c r="C17" s="166"/>
      <c r="D17" s="166"/>
      <c r="E17" s="166"/>
      <c r="F17" s="166"/>
      <c r="G17" s="167"/>
      <c r="H17" s="68"/>
      <c r="I17" s="69"/>
      <c r="J17" s="70"/>
    </row>
    <row r="18" spans="2:10" ht="12.75">
      <c r="B18" s="168" t="s">
        <v>71</v>
      </c>
      <c r="C18" s="171" t="s">
        <v>4</v>
      </c>
      <c r="D18" s="171" t="s">
        <v>72</v>
      </c>
      <c r="E18" s="171" t="s">
        <v>5</v>
      </c>
      <c r="F18" s="171" t="s">
        <v>6</v>
      </c>
      <c r="G18" s="176" t="s">
        <v>7</v>
      </c>
      <c r="H18" s="179" t="s">
        <v>73</v>
      </c>
      <c r="I18" s="171" t="s">
        <v>74</v>
      </c>
      <c r="J18" s="182"/>
    </row>
    <row r="19" spans="2:10" ht="12.75">
      <c r="B19" s="169"/>
      <c r="C19" s="172"/>
      <c r="D19" s="172"/>
      <c r="E19" s="174"/>
      <c r="F19" s="174"/>
      <c r="G19" s="177"/>
      <c r="H19" s="180"/>
      <c r="I19" s="172"/>
      <c r="J19" s="183"/>
    </row>
    <row r="20" spans="2:10" ht="12.75">
      <c r="B20" s="170"/>
      <c r="C20" s="173"/>
      <c r="D20" s="173"/>
      <c r="E20" s="175"/>
      <c r="F20" s="175"/>
      <c r="G20" s="178"/>
      <c r="H20" s="180"/>
      <c r="I20" s="172"/>
      <c r="J20" s="183"/>
    </row>
    <row r="21" spans="2:10" ht="15.75">
      <c r="B21" s="71"/>
      <c r="C21" s="72"/>
      <c r="D21" s="72"/>
      <c r="E21" s="73"/>
      <c r="F21" s="73"/>
      <c r="G21" s="74"/>
      <c r="H21" s="181"/>
      <c r="I21" s="75" t="s">
        <v>0</v>
      </c>
      <c r="J21" s="76" t="s">
        <v>75</v>
      </c>
    </row>
    <row r="22" spans="2:10" ht="15.75">
      <c r="B22" s="77">
        <v>1</v>
      </c>
      <c r="C22" s="78" t="s">
        <v>8</v>
      </c>
      <c r="D22" s="79">
        <v>92</v>
      </c>
      <c r="E22" s="32">
        <v>8.5</v>
      </c>
      <c r="F22" s="32">
        <v>6</v>
      </c>
      <c r="G22" s="80">
        <v>6.93</v>
      </c>
      <c r="H22" s="81" t="s">
        <v>9</v>
      </c>
      <c r="I22" s="82" t="s">
        <v>76</v>
      </c>
      <c r="J22" s="83" t="s">
        <v>76</v>
      </c>
    </row>
    <row r="23" spans="2:10" ht="16.5" thickBot="1">
      <c r="B23" s="77">
        <v>2</v>
      </c>
      <c r="C23" s="78" t="s">
        <v>64</v>
      </c>
      <c r="D23" s="79">
        <v>92</v>
      </c>
      <c r="E23" s="32">
        <v>5</v>
      </c>
      <c r="F23" s="32">
        <v>1.8</v>
      </c>
      <c r="G23" s="84">
        <v>3.1</v>
      </c>
      <c r="H23" s="85">
        <v>5</v>
      </c>
      <c r="I23" s="86">
        <v>0.94</v>
      </c>
      <c r="J23" s="87">
        <v>2</v>
      </c>
    </row>
    <row r="24" spans="2:10" ht="15.75">
      <c r="B24" s="77">
        <v>3</v>
      </c>
      <c r="C24" s="78" t="s">
        <v>65</v>
      </c>
      <c r="D24" s="79">
        <v>92</v>
      </c>
      <c r="E24" s="34" t="s">
        <v>29</v>
      </c>
      <c r="F24" s="34" t="s">
        <v>29</v>
      </c>
      <c r="G24" s="88" t="s">
        <v>29</v>
      </c>
      <c r="H24" s="85">
        <v>0.5</v>
      </c>
      <c r="I24" s="89">
        <v>0.03</v>
      </c>
      <c r="J24" s="90">
        <v>0.2</v>
      </c>
    </row>
    <row r="25" spans="2:10" ht="15.75">
      <c r="B25" s="77">
        <v>4</v>
      </c>
      <c r="C25" s="78" t="s">
        <v>66</v>
      </c>
      <c r="D25" s="79">
        <v>92</v>
      </c>
      <c r="E25" s="33">
        <v>0.3</v>
      </c>
      <c r="F25" s="33">
        <v>0.12</v>
      </c>
      <c r="G25" s="84">
        <f>(0.18+0.16+0.1)/3</f>
        <v>0.14666666666666664</v>
      </c>
      <c r="H25" s="91">
        <v>0.35</v>
      </c>
      <c r="I25" s="89">
        <v>0.04</v>
      </c>
      <c r="J25" s="90">
        <v>0.14</v>
      </c>
    </row>
    <row r="26" spans="2:10" ht="15.75">
      <c r="B26" s="77">
        <v>5</v>
      </c>
      <c r="C26" s="78" t="s">
        <v>67</v>
      </c>
      <c r="D26" s="79">
        <v>92</v>
      </c>
      <c r="E26" s="32">
        <v>20</v>
      </c>
      <c r="F26" s="32">
        <v>9.2</v>
      </c>
      <c r="G26" s="80">
        <f>(11.3+13.2+15.7)/3</f>
        <v>13.4</v>
      </c>
      <c r="H26" s="92">
        <v>20</v>
      </c>
      <c r="I26" s="89">
        <v>4.04</v>
      </c>
      <c r="J26" s="93">
        <v>8</v>
      </c>
    </row>
    <row r="27" spans="2:10" ht="15.75">
      <c r="B27" s="77">
        <v>6</v>
      </c>
      <c r="C27" s="78" t="s">
        <v>10</v>
      </c>
      <c r="D27" s="79">
        <v>92</v>
      </c>
      <c r="E27" s="32">
        <v>125</v>
      </c>
      <c r="F27" s="33">
        <v>19</v>
      </c>
      <c r="G27" s="80">
        <f>(54.8+57.6+105)/3</f>
        <v>72.46666666666667</v>
      </c>
      <c r="H27" s="92">
        <v>125</v>
      </c>
      <c r="I27" s="94">
        <v>21.9</v>
      </c>
      <c r="J27" s="93">
        <v>50</v>
      </c>
    </row>
    <row r="28" spans="2:10" ht="16.5" thickBot="1">
      <c r="B28" s="77">
        <v>7</v>
      </c>
      <c r="C28" s="78" t="s">
        <v>11</v>
      </c>
      <c r="D28" s="79">
        <v>92</v>
      </c>
      <c r="E28" s="32">
        <v>14</v>
      </c>
      <c r="F28" s="32">
        <v>3</v>
      </c>
      <c r="G28" s="84">
        <f>(10.36+10.3+10.71)/3</f>
        <v>10.456666666666667</v>
      </c>
      <c r="H28" s="92">
        <v>15</v>
      </c>
      <c r="I28" s="89">
        <v>3.15</v>
      </c>
      <c r="J28" s="93">
        <v>6</v>
      </c>
    </row>
    <row r="29" spans="2:10" ht="15.75">
      <c r="B29" s="77">
        <v>8</v>
      </c>
      <c r="C29" s="78" t="s">
        <v>13</v>
      </c>
      <c r="D29" s="79">
        <v>92</v>
      </c>
      <c r="E29" s="34" t="s">
        <v>32</v>
      </c>
      <c r="F29" s="34" t="s">
        <v>32</v>
      </c>
      <c r="G29" s="80" t="s">
        <v>32</v>
      </c>
      <c r="H29" s="92">
        <v>0.2</v>
      </c>
      <c r="I29" s="89">
        <v>0.01</v>
      </c>
      <c r="J29" s="95">
        <v>0.08</v>
      </c>
    </row>
    <row r="30" spans="2:10" ht="16.5" thickBot="1">
      <c r="B30" s="96">
        <v>9</v>
      </c>
      <c r="C30" s="97" t="s">
        <v>14</v>
      </c>
      <c r="D30" s="98">
        <v>3</v>
      </c>
      <c r="E30" s="35">
        <v>3.01</v>
      </c>
      <c r="F30" s="99"/>
      <c r="G30" s="100">
        <v>2.82</v>
      </c>
      <c r="H30" s="101">
        <v>15</v>
      </c>
      <c r="I30" s="102">
        <v>0.85</v>
      </c>
      <c r="J30" s="103">
        <v>6</v>
      </c>
    </row>
    <row r="31" spans="2:10" ht="16.5" thickBot="1">
      <c r="B31" s="104">
        <v>10</v>
      </c>
      <c r="C31" s="105" t="s">
        <v>17</v>
      </c>
      <c r="D31" s="79">
        <v>3</v>
      </c>
      <c r="E31" s="35">
        <v>0</v>
      </c>
      <c r="F31" s="106"/>
      <c r="G31" s="84">
        <v>0</v>
      </c>
      <c r="H31" s="107">
        <v>0.1</v>
      </c>
      <c r="I31" s="89">
        <f aca="true" t="shared" si="0" ref="I31:I39">M31</f>
        <v>0</v>
      </c>
      <c r="J31" s="108">
        <v>0.04</v>
      </c>
    </row>
    <row r="32" spans="2:10" ht="16.5" thickBot="1">
      <c r="B32" s="104">
        <v>11</v>
      </c>
      <c r="C32" s="105" t="s">
        <v>18</v>
      </c>
      <c r="D32" s="79">
        <v>3</v>
      </c>
      <c r="E32" s="35">
        <v>0</v>
      </c>
      <c r="F32" s="106"/>
      <c r="G32" s="109">
        <v>0</v>
      </c>
      <c r="H32" s="107">
        <v>2</v>
      </c>
      <c r="I32" s="110">
        <f t="shared" si="0"/>
        <v>0</v>
      </c>
      <c r="J32" s="111">
        <v>0.8</v>
      </c>
    </row>
    <row r="33" spans="2:10" ht="16.5" thickBot="1">
      <c r="B33" s="104">
        <v>12</v>
      </c>
      <c r="C33" s="105" t="s">
        <v>19</v>
      </c>
      <c r="D33" s="79">
        <v>3</v>
      </c>
      <c r="E33" s="35">
        <v>0.01</v>
      </c>
      <c r="F33" s="106"/>
      <c r="G33" s="109">
        <f>(0+0.01+0.01)/3</f>
        <v>0.006666666666666667</v>
      </c>
      <c r="H33" s="107">
        <v>0.1</v>
      </c>
      <c r="I33" s="112">
        <v>0.002</v>
      </c>
      <c r="J33" s="108">
        <v>0.04</v>
      </c>
    </row>
    <row r="34" spans="2:10" ht="16.5" thickBot="1">
      <c r="B34" s="104">
        <v>13</v>
      </c>
      <c r="C34" s="105" t="s">
        <v>21</v>
      </c>
      <c r="D34" s="79">
        <v>3</v>
      </c>
      <c r="E34" s="35">
        <v>0.09</v>
      </c>
      <c r="F34" s="106"/>
      <c r="G34" s="109">
        <f>(0.09+0.08+0.07)/3</f>
        <v>0.08</v>
      </c>
      <c r="H34" s="107">
        <v>5</v>
      </c>
      <c r="I34" s="110">
        <v>0.02</v>
      </c>
      <c r="J34" s="111">
        <v>2</v>
      </c>
    </row>
    <row r="35" spans="2:10" ht="16.5" thickBot="1">
      <c r="B35" s="104">
        <v>14</v>
      </c>
      <c r="C35" s="105" t="s">
        <v>22</v>
      </c>
      <c r="D35" s="79">
        <v>3</v>
      </c>
      <c r="E35" s="35">
        <v>0.051</v>
      </c>
      <c r="F35" s="106"/>
      <c r="G35" s="109">
        <f>(0.02+0.01+0.01)/3</f>
        <v>0.013333333333333334</v>
      </c>
      <c r="H35" s="107">
        <v>1</v>
      </c>
      <c r="I35" s="110">
        <f t="shared" si="0"/>
        <v>0</v>
      </c>
      <c r="J35" s="111">
        <v>0.4</v>
      </c>
    </row>
    <row r="36" spans="2:10" ht="16.5" thickBot="1">
      <c r="B36" s="104">
        <v>15</v>
      </c>
      <c r="C36" s="105" t="s">
        <v>23</v>
      </c>
      <c r="D36" s="79">
        <v>3</v>
      </c>
      <c r="E36" s="35">
        <v>0.02</v>
      </c>
      <c r="F36" s="106"/>
      <c r="G36" s="84">
        <f>(0.02+0+0)/3</f>
        <v>0.006666666666666667</v>
      </c>
      <c r="H36" s="107">
        <v>1</v>
      </c>
      <c r="I36" s="112">
        <v>0.002</v>
      </c>
      <c r="J36" s="111">
        <v>0.4</v>
      </c>
    </row>
    <row r="37" spans="2:10" ht="16.5" thickBot="1">
      <c r="B37" s="113">
        <v>16</v>
      </c>
      <c r="C37" s="114" t="s">
        <v>25</v>
      </c>
      <c r="D37" s="115">
        <v>3</v>
      </c>
      <c r="E37" s="35">
        <v>0.09</v>
      </c>
      <c r="F37" s="116"/>
      <c r="G37" s="84">
        <f>(0.09+0.08+0.07)/3</f>
        <v>0.08</v>
      </c>
      <c r="H37" s="117">
        <v>0.1</v>
      </c>
      <c r="I37" s="118">
        <v>0.024</v>
      </c>
      <c r="J37" s="119">
        <v>0.04</v>
      </c>
    </row>
    <row r="38" spans="2:10" ht="16.5" thickBot="1">
      <c r="B38" s="120">
        <v>17</v>
      </c>
      <c r="C38" s="121" t="s">
        <v>26</v>
      </c>
      <c r="D38" s="98">
        <v>3</v>
      </c>
      <c r="E38" s="35">
        <v>0.054</v>
      </c>
      <c r="F38" s="120"/>
      <c r="G38" s="84">
        <f>(0.054+0.057+0.047)/3</f>
        <v>0.05266666666666667</v>
      </c>
      <c r="H38" s="122">
        <v>0.2</v>
      </c>
      <c r="I38" s="123">
        <v>0.0159</v>
      </c>
      <c r="J38" s="124">
        <v>0.08</v>
      </c>
    </row>
    <row r="39" spans="2:10" ht="16.5" thickBot="1">
      <c r="B39" s="125">
        <v>18</v>
      </c>
      <c r="C39" s="126" t="s">
        <v>20</v>
      </c>
      <c r="D39" s="127">
        <v>3</v>
      </c>
      <c r="E39" s="35">
        <v>0.006</v>
      </c>
      <c r="F39" s="128"/>
      <c r="G39" s="84">
        <f>(0.006+0.004+0.006)/3</f>
        <v>0.005333333333333333</v>
      </c>
      <c r="H39" s="129">
        <v>0.01</v>
      </c>
      <c r="I39" s="86">
        <f t="shared" si="0"/>
        <v>0</v>
      </c>
      <c r="J39" s="130">
        <v>0.004</v>
      </c>
    </row>
    <row r="40" spans="2:10" ht="16.5" thickBot="1">
      <c r="B40" s="131">
        <v>19</v>
      </c>
      <c r="C40" s="132" t="s">
        <v>24</v>
      </c>
      <c r="D40" s="98">
        <v>3</v>
      </c>
      <c r="E40" s="35">
        <v>0.008</v>
      </c>
      <c r="F40" s="120"/>
      <c r="G40" s="84">
        <f>(0.008+0.007+0.008)/3</f>
        <v>0.007666666666666666</v>
      </c>
      <c r="H40" s="92">
        <v>0.2</v>
      </c>
      <c r="I40" s="94">
        <v>0</v>
      </c>
      <c r="J40" s="93">
        <v>0.8</v>
      </c>
    </row>
    <row r="41" spans="2:10" ht="16.5" thickBot="1">
      <c r="B41" s="133">
        <v>20</v>
      </c>
      <c r="C41" s="132" t="s">
        <v>15</v>
      </c>
      <c r="D41" s="98">
        <v>3</v>
      </c>
      <c r="E41" s="35">
        <v>14.6</v>
      </c>
      <c r="F41" s="98"/>
      <c r="G41" s="134">
        <f>(14.6+12.6+11.4)/3</f>
        <v>12.866666666666667</v>
      </c>
      <c r="H41" s="92">
        <v>40</v>
      </c>
      <c r="I41" s="89">
        <v>3.88</v>
      </c>
      <c r="J41" s="93">
        <v>16</v>
      </c>
    </row>
    <row r="42" spans="2:10" ht="16.5" thickBot="1">
      <c r="B42" s="133">
        <v>21</v>
      </c>
      <c r="C42" s="132" t="s">
        <v>16</v>
      </c>
      <c r="D42" s="98">
        <v>3</v>
      </c>
      <c r="E42" s="35">
        <v>1.92</v>
      </c>
      <c r="F42" s="98"/>
      <c r="G42" s="100">
        <f>(1.92+1.85+1.75)/3</f>
        <v>1.8399999999999999</v>
      </c>
      <c r="H42" s="92">
        <v>3</v>
      </c>
      <c r="I42" s="89">
        <v>0.56</v>
      </c>
      <c r="J42" s="93">
        <v>1.2</v>
      </c>
    </row>
    <row r="43" spans="2:10" ht="12.75">
      <c r="B43" s="184" t="s">
        <v>77</v>
      </c>
      <c r="C43" s="185"/>
      <c r="D43" s="185"/>
      <c r="E43" s="185"/>
      <c r="F43" s="185"/>
      <c r="G43" s="185"/>
      <c r="H43" s="185"/>
      <c r="I43" s="185"/>
      <c r="J43" s="185"/>
    </row>
    <row r="44" spans="2:10" ht="12.75">
      <c r="B44" s="186"/>
      <c r="C44" s="186"/>
      <c r="D44" s="186"/>
      <c r="E44" s="186"/>
      <c r="F44" s="186"/>
      <c r="G44" s="186"/>
      <c r="H44" s="186"/>
      <c r="I44" s="186"/>
      <c r="J44" s="186"/>
    </row>
    <row r="45" spans="2:10" ht="12.75">
      <c r="B45" s="187" t="s">
        <v>78</v>
      </c>
      <c r="C45" s="188"/>
      <c r="D45" s="188"/>
      <c r="E45" s="188"/>
      <c r="F45" s="188"/>
      <c r="G45" s="188"/>
      <c r="H45" s="188"/>
      <c r="I45" s="188"/>
      <c r="J45" s="188"/>
    </row>
    <row r="46" spans="2:10" ht="12.75">
      <c r="B46" s="189"/>
      <c r="C46" s="189"/>
      <c r="D46" s="189"/>
      <c r="E46" s="189"/>
      <c r="F46" s="189"/>
      <c r="G46" s="189"/>
      <c r="H46" s="189"/>
      <c r="I46" s="189"/>
      <c r="J46" s="189"/>
    </row>
    <row r="47" spans="2:10" ht="12.75">
      <c r="B47" s="190" t="s">
        <v>79</v>
      </c>
      <c r="C47" s="191"/>
      <c r="D47" s="191"/>
      <c r="E47" s="191"/>
      <c r="F47" s="191"/>
      <c r="G47" s="191"/>
      <c r="H47" s="191"/>
      <c r="I47" s="191"/>
      <c r="J47" s="191"/>
    </row>
    <row r="48" spans="2:10" ht="12.75">
      <c r="B48" s="192"/>
      <c r="C48" s="192"/>
      <c r="D48" s="192"/>
      <c r="E48" s="192"/>
      <c r="F48" s="192"/>
      <c r="G48" s="192"/>
      <c r="H48" s="192"/>
      <c r="I48" s="192"/>
      <c r="J48" s="192"/>
    </row>
  </sheetData>
  <sheetProtection/>
  <mergeCells count="20">
    <mergeCell ref="H18:H21"/>
    <mergeCell ref="I18:J20"/>
    <mergeCell ref="B43:J44"/>
    <mergeCell ref="B45:J46"/>
    <mergeCell ref="B47:J48"/>
    <mergeCell ref="C2:J2"/>
    <mergeCell ref="C3:J3"/>
    <mergeCell ref="F6:F7"/>
    <mergeCell ref="G6:G7"/>
    <mergeCell ref="H6:H7"/>
    <mergeCell ref="B14:J14"/>
    <mergeCell ref="B15:J15"/>
    <mergeCell ref="B16:J16"/>
    <mergeCell ref="B17:G17"/>
    <mergeCell ref="B18:B20"/>
    <mergeCell ref="C18:C20"/>
    <mergeCell ref="D18:D20"/>
    <mergeCell ref="E18:E20"/>
    <mergeCell ref="F18:F20"/>
    <mergeCell ref="G18:G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5"/>
  <sheetViews>
    <sheetView zoomScalePageLayoutView="0" workbookViewId="0" topLeftCell="A52">
      <selection activeCell="D52" sqref="D52"/>
    </sheetView>
  </sheetViews>
  <sheetFormatPr defaultColWidth="9.140625" defaultRowHeight="12.75"/>
  <cols>
    <col min="1" max="1" width="11.140625" style="0" customWidth="1"/>
    <col min="2" max="2" width="24.57421875" style="0" customWidth="1"/>
    <col min="4" max="4" width="16.8515625" style="0" customWidth="1"/>
    <col min="5" max="5" width="14.8515625" style="0" customWidth="1"/>
    <col min="6" max="6" width="11.57421875" style="0" customWidth="1"/>
    <col min="7" max="7" width="14.00390625" style="0" customWidth="1"/>
    <col min="8" max="8" width="13.28125" style="0" customWidth="1"/>
  </cols>
  <sheetData>
    <row r="1" ht="13.5" thickBot="1"/>
    <row r="2" spans="2:8" ht="16.5" thickBot="1">
      <c r="B2" s="207" t="s">
        <v>28</v>
      </c>
      <c r="C2" s="207"/>
      <c r="D2" s="207"/>
      <c r="E2" s="207"/>
      <c r="F2" s="207"/>
      <c r="G2" s="207"/>
      <c r="H2" s="208"/>
    </row>
    <row r="3" spans="2:8" ht="15">
      <c r="B3" s="209" t="s">
        <v>30</v>
      </c>
      <c r="C3" s="209"/>
      <c r="D3" s="209"/>
      <c r="E3" s="209"/>
      <c r="F3" s="209"/>
      <c r="G3" s="209"/>
      <c r="H3" s="209"/>
    </row>
    <row r="4" spans="2:8" ht="15.75" thickBot="1">
      <c r="B4" s="209" t="s">
        <v>119</v>
      </c>
      <c r="C4" s="209"/>
      <c r="D4" s="209"/>
      <c r="E4" s="209"/>
      <c r="F4" s="209"/>
      <c r="G4" s="209"/>
      <c r="H4" s="209"/>
    </row>
    <row r="5" spans="2:8" ht="16.5" thickBot="1">
      <c r="B5" s="210" t="s">
        <v>62</v>
      </c>
      <c r="C5" s="210"/>
      <c r="D5" s="210"/>
      <c r="E5" s="14"/>
      <c r="F5" s="14"/>
      <c r="G5" s="14"/>
      <c r="H5" s="15"/>
    </row>
    <row r="6" spans="2:8" ht="15.75" thickBot="1">
      <c r="B6" s="211" t="s">
        <v>36</v>
      </c>
      <c r="C6" s="211" t="s">
        <v>33</v>
      </c>
      <c r="D6" s="16" t="s">
        <v>37</v>
      </c>
      <c r="E6" s="211" t="s">
        <v>40</v>
      </c>
      <c r="F6" s="213" t="s">
        <v>38</v>
      </c>
      <c r="G6" s="214"/>
      <c r="H6" s="215"/>
    </row>
    <row r="7" spans="2:8" ht="15.75" thickBot="1">
      <c r="B7" s="212"/>
      <c r="C7" s="212"/>
      <c r="D7" s="13" t="s">
        <v>39</v>
      </c>
      <c r="E7" s="212"/>
      <c r="F7" s="17" t="s">
        <v>34</v>
      </c>
      <c r="G7" s="18" t="s">
        <v>35</v>
      </c>
      <c r="H7" s="19" t="s">
        <v>68</v>
      </c>
    </row>
    <row r="8" spans="2:8" ht="25.5">
      <c r="B8" s="199" t="s">
        <v>52</v>
      </c>
      <c r="C8" s="65" t="s">
        <v>41</v>
      </c>
      <c r="D8" s="20" t="s">
        <v>53</v>
      </c>
      <c r="E8" s="21" t="s">
        <v>42</v>
      </c>
      <c r="F8" s="10">
        <v>7.6</v>
      </c>
      <c r="G8" s="10">
        <v>4.4</v>
      </c>
      <c r="H8" s="9">
        <f>(5.1+5.14+6.05)/3</f>
        <v>5.43</v>
      </c>
    </row>
    <row r="9" spans="2:8" ht="25.5">
      <c r="B9" s="200"/>
      <c r="C9" s="66" t="s">
        <v>43</v>
      </c>
      <c r="D9" s="22" t="s">
        <v>53</v>
      </c>
      <c r="E9" s="23" t="s">
        <v>42</v>
      </c>
      <c r="F9" s="8">
        <v>30.2</v>
      </c>
      <c r="G9" s="8">
        <v>17.8</v>
      </c>
      <c r="H9" s="7">
        <f>(26.08+26.29+25.4)/3</f>
        <v>25.923333333333332</v>
      </c>
    </row>
    <row r="10" spans="2:8" ht="25.5">
      <c r="B10" s="200"/>
      <c r="C10" s="66" t="s">
        <v>84</v>
      </c>
      <c r="D10" s="22" t="s">
        <v>54</v>
      </c>
      <c r="E10" s="23" t="s">
        <v>42</v>
      </c>
      <c r="F10" s="8">
        <v>32.4</v>
      </c>
      <c r="G10" s="8">
        <v>10</v>
      </c>
      <c r="H10" s="7">
        <f>(10.3+14.73+21.9)/3</f>
        <v>15.643333333333333</v>
      </c>
    </row>
    <row r="11" spans="2:8" ht="25.5">
      <c r="B11" s="200"/>
      <c r="C11" s="66" t="s">
        <v>31</v>
      </c>
      <c r="D11" s="22" t="s">
        <v>69</v>
      </c>
      <c r="E11" s="23" t="s">
        <v>42</v>
      </c>
      <c r="F11" s="29">
        <v>970</v>
      </c>
      <c r="G11" s="29">
        <v>330</v>
      </c>
      <c r="H11" s="30">
        <f>(470+760+500)/3</f>
        <v>576.6666666666666</v>
      </c>
    </row>
    <row r="12" spans="2:8" ht="25.5">
      <c r="B12" s="200"/>
      <c r="C12" s="66" t="s">
        <v>85</v>
      </c>
      <c r="D12" s="22" t="s">
        <v>55</v>
      </c>
      <c r="E12" s="23" t="s">
        <v>42</v>
      </c>
      <c r="F12" s="8">
        <v>21.3</v>
      </c>
      <c r="G12" s="8">
        <v>10</v>
      </c>
      <c r="H12" s="5">
        <f>(12.26+16.2+14.54)/3</f>
        <v>14.333333333333334</v>
      </c>
    </row>
    <row r="13" spans="2:8" ht="25.5">
      <c r="B13" s="200"/>
      <c r="C13" s="66" t="s">
        <v>44</v>
      </c>
      <c r="D13" s="22" t="s">
        <v>56</v>
      </c>
      <c r="E13" s="23" t="s">
        <v>42</v>
      </c>
      <c r="F13" s="8">
        <v>82</v>
      </c>
      <c r="G13" s="8">
        <v>38</v>
      </c>
      <c r="H13" s="7">
        <f>(48+54+72)/3</f>
        <v>58</v>
      </c>
    </row>
    <row r="14" spans="2:8" ht="25.5">
      <c r="B14" s="200"/>
      <c r="C14" s="66" t="s">
        <v>45</v>
      </c>
      <c r="D14" s="22" t="s">
        <v>57</v>
      </c>
      <c r="E14" s="23" t="s">
        <v>42</v>
      </c>
      <c r="F14" s="8">
        <v>42</v>
      </c>
      <c r="G14" s="8">
        <v>21</v>
      </c>
      <c r="H14" s="7">
        <f>(30+25+35)/3</f>
        <v>30</v>
      </c>
    </row>
    <row r="15" spans="2:8" ht="25.5">
      <c r="B15" s="200"/>
      <c r="C15" s="66" t="s">
        <v>25</v>
      </c>
      <c r="D15" s="22" t="s">
        <v>121</v>
      </c>
      <c r="E15" s="23" t="s">
        <v>42</v>
      </c>
      <c r="F15" s="6">
        <v>2.87</v>
      </c>
      <c r="G15" s="6">
        <v>2.08</v>
      </c>
      <c r="H15" s="5">
        <f>(2.12+2.1+2.33)/3</f>
        <v>2.1833333333333336</v>
      </c>
    </row>
    <row r="16" spans="2:8" ht="25.5">
      <c r="B16" s="200"/>
      <c r="C16" s="66" t="s">
        <v>46</v>
      </c>
      <c r="D16" s="22" t="s">
        <v>60</v>
      </c>
      <c r="E16" s="23" t="s">
        <v>47</v>
      </c>
      <c r="F16" s="6">
        <v>0.89</v>
      </c>
      <c r="G16" s="6">
        <v>0.4</v>
      </c>
      <c r="H16" s="5">
        <f>(0.41+0.02+0.54)/3</f>
        <v>0.3233333333333333</v>
      </c>
    </row>
    <row r="17" spans="2:8" ht="25.5">
      <c r="B17" s="200"/>
      <c r="C17" s="66" t="s">
        <v>19</v>
      </c>
      <c r="D17" s="22" t="s">
        <v>58</v>
      </c>
      <c r="E17" s="23" t="s">
        <v>42</v>
      </c>
      <c r="F17" s="6">
        <v>0.3</v>
      </c>
      <c r="G17" s="6">
        <v>0.02</v>
      </c>
      <c r="H17" s="5">
        <f>(0.02+0.02+0)/3</f>
        <v>0.013333333333333334</v>
      </c>
    </row>
    <row r="18" spans="2:8" ht="25.5">
      <c r="B18" s="200"/>
      <c r="C18" s="66" t="s">
        <v>48</v>
      </c>
      <c r="D18" s="22" t="s">
        <v>61</v>
      </c>
      <c r="E18" s="23" t="s">
        <v>47</v>
      </c>
      <c r="F18" s="6">
        <v>1</v>
      </c>
      <c r="G18" s="6">
        <v>1</v>
      </c>
      <c r="H18" s="5">
        <v>1</v>
      </c>
    </row>
    <row r="19" spans="2:8" ht="26.25" thickBot="1">
      <c r="B19" s="201"/>
      <c r="C19" s="67" t="s">
        <v>22</v>
      </c>
      <c r="D19" s="22" t="s">
        <v>59</v>
      </c>
      <c r="E19" s="24" t="s">
        <v>47</v>
      </c>
      <c r="F19" s="4">
        <v>7.65</v>
      </c>
      <c r="G19" s="4">
        <v>4</v>
      </c>
      <c r="H19" s="3">
        <f>(5.95+4.21+4.4)/3</f>
        <v>4.8533333333333335</v>
      </c>
    </row>
    <row r="20" spans="2:8" ht="25.5">
      <c r="B20" s="202" t="s">
        <v>49</v>
      </c>
      <c r="C20" s="65" t="s">
        <v>41</v>
      </c>
      <c r="D20" s="20" t="s">
        <v>53</v>
      </c>
      <c r="E20" s="21" t="s">
        <v>42</v>
      </c>
      <c r="F20" s="11">
        <v>5.7</v>
      </c>
      <c r="G20" s="11">
        <v>4.2</v>
      </c>
      <c r="H20" s="9">
        <f>(4.8+5.19+5)/3</f>
        <v>4.996666666666667</v>
      </c>
    </row>
    <row r="21" spans="2:8" ht="25.5">
      <c r="B21" s="203"/>
      <c r="C21" s="66" t="s">
        <v>43</v>
      </c>
      <c r="D21" s="22" t="s">
        <v>53</v>
      </c>
      <c r="E21" s="23" t="s">
        <v>42</v>
      </c>
      <c r="F21" s="6">
        <v>32.2</v>
      </c>
      <c r="G21" s="6">
        <v>16.6</v>
      </c>
      <c r="H21" s="7">
        <f>(23.7+27+21.4)/3</f>
        <v>24.03333333333333</v>
      </c>
    </row>
    <row r="22" spans="2:8" ht="25.5">
      <c r="B22" s="203"/>
      <c r="C22" s="66" t="s">
        <v>84</v>
      </c>
      <c r="D22" s="22" t="s">
        <v>54</v>
      </c>
      <c r="E22" s="23" t="s">
        <v>42</v>
      </c>
      <c r="F22" s="8">
        <v>27.4</v>
      </c>
      <c r="G22" s="6">
        <v>10</v>
      </c>
      <c r="H22" s="7">
        <f>(10+15.3+18.3)/3</f>
        <v>14.533333333333333</v>
      </c>
    </row>
    <row r="23" spans="2:8" ht="12.75">
      <c r="B23" s="203"/>
      <c r="C23" s="66" t="s">
        <v>31</v>
      </c>
      <c r="D23" s="22">
        <v>2000</v>
      </c>
      <c r="E23" s="23" t="s">
        <v>42</v>
      </c>
      <c r="F23" s="29">
        <v>540</v>
      </c>
      <c r="G23" s="29">
        <v>320</v>
      </c>
      <c r="H23" s="30">
        <f>(500+400+500)/3</f>
        <v>466.6666666666667</v>
      </c>
    </row>
    <row r="24" spans="2:8" ht="25.5">
      <c r="B24" s="203"/>
      <c r="C24" s="66" t="s">
        <v>85</v>
      </c>
      <c r="D24" s="22" t="s">
        <v>55</v>
      </c>
      <c r="E24" s="23" t="s">
        <v>42</v>
      </c>
      <c r="F24" s="8">
        <v>18.7</v>
      </c>
      <c r="G24" s="6">
        <v>10</v>
      </c>
      <c r="H24" s="7">
        <f>(11.49+12.88+14.49)/3</f>
        <v>12.953333333333333</v>
      </c>
    </row>
    <row r="25" spans="2:8" ht="25.5">
      <c r="B25" s="203"/>
      <c r="C25" s="66" t="s">
        <v>44</v>
      </c>
      <c r="D25" s="22" t="s">
        <v>56</v>
      </c>
      <c r="E25" s="23" t="s">
        <v>42</v>
      </c>
      <c r="F25" s="8">
        <v>69</v>
      </c>
      <c r="G25" s="8">
        <v>36</v>
      </c>
      <c r="H25" s="7">
        <f>(51+59+58)/3</f>
        <v>56</v>
      </c>
    </row>
    <row r="26" spans="2:8" ht="25.5">
      <c r="B26" s="203"/>
      <c r="C26" s="66" t="s">
        <v>45</v>
      </c>
      <c r="D26" s="22" t="s">
        <v>57</v>
      </c>
      <c r="E26" s="23" t="s">
        <v>42</v>
      </c>
      <c r="F26" s="8">
        <v>39</v>
      </c>
      <c r="G26" s="8">
        <v>15</v>
      </c>
      <c r="H26" s="7">
        <f>(23+31+28)/3</f>
        <v>27.333333333333332</v>
      </c>
    </row>
    <row r="27" spans="2:8" ht="25.5">
      <c r="B27" s="203"/>
      <c r="C27" s="66" t="s">
        <v>25</v>
      </c>
      <c r="D27" s="22" t="s">
        <v>121</v>
      </c>
      <c r="E27" s="23" t="s">
        <v>42</v>
      </c>
      <c r="F27" s="6">
        <v>2.08</v>
      </c>
      <c r="G27" s="6">
        <v>2.08</v>
      </c>
      <c r="H27" s="5">
        <v>2.08</v>
      </c>
    </row>
    <row r="28" spans="2:8" ht="25.5">
      <c r="B28" s="203"/>
      <c r="C28" s="66" t="s">
        <v>46</v>
      </c>
      <c r="D28" s="22" t="s">
        <v>60</v>
      </c>
      <c r="E28" s="23" t="s">
        <v>47</v>
      </c>
      <c r="F28" s="6">
        <v>0.4</v>
      </c>
      <c r="G28" s="6">
        <v>0.4</v>
      </c>
      <c r="H28" s="5">
        <v>0.4</v>
      </c>
    </row>
    <row r="29" spans="2:8" ht="25.5">
      <c r="B29" s="203"/>
      <c r="C29" s="66" t="s">
        <v>19</v>
      </c>
      <c r="D29" s="22" t="s">
        <v>58</v>
      </c>
      <c r="E29" s="23" t="s">
        <v>42</v>
      </c>
      <c r="F29" s="6">
        <v>0.02</v>
      </c>
      <c r="G29" s="6">
        <v>0.02</v>
      </c>
      <c r="H29" s="5">
        <f>(0.02+0.02+0.02)/3</f>
        <v>0.02</v>
      </c>
    </row>
    <row r="30" spans="2:8" ht="25.5">
      <c r="B30" s="203"/>
      <c r="C30" s="66" t="s">
        <v>48</v>
      </c>
      <c r="D30" s="22" t="s">
        <v>61</v>
      </c>
      <c r="E30" s="23" t="s">
        <v>47</v>
      </c>
      <c r="F30" s="6">
        <v>1</v>
      </c>
      <c r="G30" s="6">
        <v>1</v>
      </c>
      <c r="H30" s="5">
        <v>1</v>
      </c>
    </row>
    <row r="31" spans="2:8" ht="26.25" thickBot="1">
      <c r="B31" s="204"/>
      <c r="C31" s="67" t="s">
        <v>22</v>
      </c>
      <c r="D31" s="22" t="s">
        <v>59</v>
      </c>
      <c r="E31" s="24" t="s">
        <v>47</v>
      </c>
      <c r="F31" s="6">
        <v>6.32</v>
      </c>
      <c r="G31" s="6">
        <v>4</v>
      </c>
      <c r="H31" s="5">
        <f>(4.65+4.17+4)/3</f>
        <v>4.273333333333333</v>
      </c>
    </row>
    <row r="32" spans="2:8" ht="25.5">
      <c r="B32" s="202" t="s">
        <v>50</v>
      </c>
      <c r="C32" s="65" t="s">
        <v>41</v>
      </c>
      <c r="D32" s="20" t="s">
        <v>53</v>
      </c>
      <c r="E32" s="21" t="s">
        <v>42</v>
      </c>
      <c r="F32" s="10">
        <v>6.8</v>
      </c>
      <c r="G32" s="10">
        <v>4</v>
      </c>
      <c r="H32" s="9">
        <f>(4.65+4.58+5.05)/3</f>
        <v>4.760000000000001</v>
      </c>
    </row>
    <row r="33" spans="2:8" ht="25.5">
      <c r="B33" s="205"/>
      <c r="C33" s="66" t="s">
        <v>43</v>
      </c>
      <c r="D33" s="22" t="s">
        <v>53</v>
      </c>
      <c r="E33" s="23" t="s">
        <v>42</v>
      </c>
      <c r="F33" s="8">
        <v>28.1</v>
      </c>
      <c r="G33" s="8">
        <v>12.6</v>
      </c>
      <c r="H33" s="7">
        <f>(20.7+23.6+23.5)/3</f>
        <v>22.599999999999998</v>
      </c>
    </row>
    <row r="34" spans="2:8" ht="25.5">
      <c r="B34" s="205"/>
      <c r="C34" s="66" t="s">
        <v>84</v>
      </c>
      <c r="D34" s="22" t="s">
        <v>54</v>
      </c>
      <c r="E34" s="23" t="s">
        <v>42</v>
      </c>
      <c r="F34" s="8">
        <v>24.5</v>
      </c>
      <c r="G34" s="8">
        <v>10</v>
      </c>
      <c r="H34" s="7">
        <f>(13.8+12.9+8.8)/3</f>
        <v>11.833333333333334</v>
      </c>
    </row>
    <row r="35" spans="2:8" ht="25.5">
      <c r="B35" s="205"/>
      <c r="C35" s="66" t="s">
        <v>31</v>
      </c>
      <c r="D35" s="22" t="s">
        <v>69</v>
      </c>
      <c r="E35" s="23" t="s">
        <v>42</v>
      </c>
      <c r="F35" s="29">
        <v>630</v>
      </c>
      <c r="G35" s="29">
        <v>230</v>
      </c>
      <c r="H35" s="30">
        <f>(400+400+500)/3</f>
        <v>433.3333333333333</v>
      </c>
    </row>
    <row r="36" spans="2:8" ht="25.5">
      <c r="B36" s="205"/>
      <c r="C36" s="66" t="s">
        <v>85</v>
      </c>
      <c r="D36" s="22" t="s">
        <v>55</v>
      </c>
      <c r="E36" s="23" t="s">
        <v>42</v>
      </c>
      <c r="F36" s="8">
        <v>19.4</v>
      </c>
      <c r="G36" s="8">
        <v>10</v>
      </c>
      <c r="H36" s="7">
        <f>(10.63+10.15+11.71)/3</f>
        <v>10.83</v>
      </c>
    </row>
    <row r="37" spans="2:8" ht="25.5">
      <c r="B37" s="205"/>
      <c r="C37" s="66" t="s">
        <v>44</v>
      </c>
      <c r="D37" s="22" t="s">
        <v>56</v>
      </c>
      <c r="E37" s="23" t="s">
        <v>42</v>
      </c>
      <c r="F37" s="8">
        <v>63</v>
      </c>
      <c r="G37" s="8">
        <v>32</v>
      </c>
      <c r="H37" s="7">
        <f>(46+42+51)/3</f>
        <v>46.333333333333336</v>
      </c>
    </row>
    <row r="38" spans="2:8" ht="25.5">
      <c r="B38" s="205"/>
      <c r="C38" s="66" t="s">
        <v>45</v>
      </c>
      <c r="D38" s="22" t="s">
        <v>57</v>
      </c>
      <c r="E38" s="23" t="s">
        <v>42</v>
      </c>
      <c r="F38" s="8">
        <v>33</v>
      </c>
      <c r="G38" s="8">
        <v>14</v>
      </c>
      <c r="H38" s="7">
        <f>(21+22+26)/3</f>
        <v>23</v>
      </c>
    </row>
    <row r="39" spans="2:8" ht="25.5">
      <c r="B39" s="205"/>
      <c r="C39" s="66" t="s">
        <v>25</v>
      </c>
      <c r="D39" s="22" t="s">
        <v>121</v>
      </c>
      <c r="E39" s="23" t="s">
        <v>42</v>
      </c>
      <c r="F39" s="6">
        <v>2.08</v>
      </c>
      <c r="G39" s="6">
        <v>2.08</v>
      </c>
      <c r="H39" s="5">
        <v>2.08</v>
      </c>
    </row>
    <row r="40" spans="2:8" ht="25.5">
      <c r="B40" s="205"/>
      <c r="C40" s="66" t="s">
        <v>46</v>
      </c>
      <c r="D40" s="22" t="s">
        <v>60</v>
      </c>
      <c r="E40" s="23" t="s">
        <v>47</v>
      </c>
      <c r="F40" s="6">
        <v>0.4</v>
      </c>
      <c r="G40" s="6">
        <v>0.4</v>
      </c>
      <c r="H40" s="5">
        <v>0.4</v>
      </c>
    </row>
    <row r="41" spans="2:8" ht="25.5">
      <c r="B41" s="205"/>
      <c r="C41" s="66" t="s">
        <v>19</v>
      </c>
      <c r="D41" s="22" t="s">
        <v>58</v>
      </c>
      <c r="E41" s="23" t="s">
        <v>42</v>
      </c>
      <c r="F41" s="6">
        <v>0.02</v>
      </c>
      <c r="G41" s="6">
        <v>0.02</v>
      </c>
      <c r="H41" s="5">
        <f>(0.02+0.02+0.02)/3</f>
        <v>0.02</v>
      </c>
    </row>
    <row r="42" spans="2:8" ht="25.5">
      <c r="B42" s="205"/>
      <c r="C42" s="66" t="s">
        <v>48</v>
      </c>
      <c r="D42" s="22" t="s">
        <v>61</v>
      </c>
      <c r="E42" s="23" t="s">
        <v>47</v>
      </c>
      <c r="F42" s="6">
        <v>1</v>
      </c>
      <c r="G42" s="6">
        <v>1</v>
      </c>
      <c r="H42" s="5">
        <f>(1+1+1)/3</f>
        <v>1</v>
      </c>
    </row>
    <row r="43" spans="2:8" ht="26.25" thickBot="1">
      <c r="B43" s="206"/>
      <c r="C43" s="67" t="s">
        <v>22</v>
      </c>
      <c r="D43" s="22" t="s">
        <v>59</v>
      </c>
      <c r="E43" s="24" t="s">
        <v>47</v>
      </c>
      <c r="F43" s="6">
        <v>4.56</v>
      </c>
      <c r="G43" s="6">
        <v>4</v>
      </c>
      <c r="H43" s="5">
        <f>(4.1+4+4)/3</f>
        <v>4.033333333333333</v>
      </c>
    </row>
    <row r="44" spans="2:8" ht="25.5">
      <c r="B44" s="202" t="s">
        <v>12</v>
      </c>
      <c r="C44" s="65" t="s">
        <v>41</v>
      </c>
      <c r="D44" s="20" t="s">
        <v>53</v>
      </c>
      <c r="E44" s="21" t="s">
        <v>42</v>
      </c>
      <c r="F44" s="10">
        <v>7.6</v>
      </c>
      <c r="G44" s="10">
        <v>4.1</v>
      </c>
      <c r="H44" s="9">
        <f>(5.1+4.89+4.9)/3</f>
        <v>4.963333333333333</v>
      </c>
    </row>
    <row r="45" spans="2:8" ht="25.5">
      <c r="B45" s="203"/>
      <c r="C45" s="66" t="s">
        <v>43</v>
      </c>
      <c r="D45" s="22" t="s">
        <v>53</v>
      </c>
      <c r="E45" s="23" t="s">
        <v>42</v>
      </c>
      <c r="F45" s="8">
        <v>31.2</v>
      </c>
      <c r="G45" s="8">
        <v>16.5</v>
      </c>
      <c r="H45" s="7">
        <f>(22.3+26.2+24.1)/3</f>
        <v>24.2</v>
      </c>
    </row>
    <row r="46" spans="2:8" ht="25.5">
      <c r="B46" s="203"/>
      <c r="C46" s="66" t="s">
        <v>84</v>
      </c>
      <c r="D46" s="22" t="s">
        <v>54</v>
      </c>
      <c r="E46" s="23" t="s">
        <v>42</v>
      </c>
      <c r="F46" s="8">
        <v>21.2</v>
      </c>
      <c r="G46" s="8">
        <v>10</v>
      </c>
      <c r="H46" s="7">
        <f>(10+13.6+15.5)/3</f>
        <v>13.033333333333333</v>
      </c>
    </row>
    <row r="47" spans="2:8" ht="25.5">
      <c r="B47" s="203"/>
      <c r="C47" s="66" t="s">
        <v>31</v>
      </c>
      <c r="D47" s="22" t="s">
        <v>69</v>
      </c>
      <c r="E47" s="23" t="s">
        <v>42</v>
      </c>
      <c r="F47" s="29">
        <v>710</v>
      </c>
      <c r="G47" s="29">
        <v>350</v>
      </c>
      <c r="H47" s="30">
        <f>(490+450+470)/3</f>
        <v>470</v>
      </c>
    </row>
    <row r="48" spans="2:8" ht="25.5">
      <c r="B48" s="203"/>
      <c r="C48" s="66" t="s">
        <v>85</v>
      </c>
      <c r="D48" s="22" t="s">
        <v>55</v>
      </c>
      <c r="E48" s="23" t="s">
        <v>42</v>
      </c>
      <c r="F48" s="8">
        <v>19</v>
      </c>
      <c r="G48" s="8">
        <v>10</v>
      </c>
      <c r="H48" s="7">
        <f>(15.1+12.4+12.5)/3</f>
        <v>13.333333333333334</v>
      </c>
    </row>
    <row r="49" spans="2:8" ht="25.5">
      <c r="B49" s="203"/>
      <c r="C49" s="66" t="s">
        <v>44</v>
      </c>
      <c r="D49" s="22" t="s">
        <v>56</v>
      </c>
      <c r="E49" s="23" t="s">
        <v>42</v>
      </c>
      <c r="F49" s="8">
        <v>69</v>
      </c>
      <c r="G49" s="8">
        <v>44</v>
      </c>
      <c r="H49" s="7">
        <f>(53+58+57)/3</f>
        <v>56</v>
      </c>
    </row>
    <row r="50" spans="2:8" ht="25.5">
      <c r="B50" s="203"/>
      <c r="C50" s="66" t="s">
        <v>45</v>
      </c>
      <c r="D50" s="22" t="s">
        <v>57</v>
      </c>
      <c r="E50" s="23" t="s">
        <v>42</v>
      </c>
      <c r="F50" s="8">
        <v>40</v>
      </c>
      <c r="G50" s="8">
        <v>19</v>
      </c>
      <c r="H50" s="7">
        <f>(28+31+28)/3</f>
        <v>29</v>
      </c>
    </row>
    <row r="51" spans="2:8" ht="25.5">
      <c r="B51" s="203"/>
      <c r="C51" s="66" t="s">
        <v>25</v>
      </c>
      <c r="D51" s="22" t="s">
        <v>121</v>
      </c>
      <c r="E51" s="23" t="s">
        <v>42</v>
      </c>
      <c r="F51" s="6">
        <v>2.08</v>
      </c>
      <c r="G51" s="6">
        <v>2.08</v>
      </c>
      <c r="H51" s="5">
        <f>(2.08+2.08+2.08)/3</f>
        <v>2.08</v>
      </c>
    </row>
    <row r="52" spans="2:8" ht="12.75">
      <c r="B52" s="203"/>
      <c r="C52" s="66" t="s">
        <v>46</v>
      </c>
      <c r="D52" s="25">
        <v>1</v>
      </c>
      <c r="E52" s="23" t="s">
        <v>47</v>
      </c>
      <c r="F52" s="6">
        <v>0.4</v>
      </c>
      <c r="G52" s="6">
        <v>0.4</v>
      </c>
      <c r="H52" s="5">
        <f>(0.4+0.4+0.4)/3</f>
        <v>0.4000000000000001</v>
      </c>
    </row>
    <row r="53" spans="2:8" ht="25.5">
      <c r="B53" s="203"/>
      <c r="C53" s="66" t="s">
        <v>19</v>
      </c>
      <c r="D53" s="22" t="s">
        <v>58</v>
      </c>
      <c r="E53" s="23" t="s">
        <v>42</v>
      </c>
      <c r="F53" s="6">
        <v>0.02</v>
      </c>
      <c r="G53" s="6">
        <v>0.02</v>
      </c>
      <c r="H53" s="31">
        <f>(0.02+0.02+0.02)/3</f>
        <v>0.02</v>
      </c>
    </row>
    <row r="54" spans="2:8" ht="20.25" customHeight="1">
      <c r="B54" s="203"/>
      <c r="C54" s="66" t="s">
        <v>48</v>
      </c>
      <c r="D54" s="25">
        <v>6</v>
      </c>
      <c r="E54" s="23" t="s">
        <v>47</v>
      </c>
      <c r="F54" s="6">
        <v>1.4</v>
      </c>
      <c r="G54" s="6">
        <v>1</v>
      </c>
      <c r="H54" s="5">
        <f>(1.05+1+1)/3</f>
        <v>1.0166666666666666</v>
      </c>
    </row>
    <row r="55" spans="2:8" ht="26.25" thickBot="1">
      <c r="B55" s="204"/>
      <c r="C55" s="67" t="s">
        <v>22</v>
      </c>
      <c r="D55" s="22" t="s">
        <v>59</v>
      </c>
      <c r="E55" s="24" t="s">
        <v>47</v>
      </c>
      <c r="F55" s="6">
        <v>6.75</v>
      </c>
      <c r="G55" s="6">
        <v>4</v>
      </c>
      <c r="H55" s="5">
        <f>(4.46+4+4.09)/3</f>
        <v>4.183333333333334</v>
      </c>
    </row>
    <row r="56" spans="2:8" ht="25.5">
      <c r="B56" s="202" t="s">
        <v>51</v>
      </c>
      <c r="C56" s="65" t="s">
        <v>41</v>
      </c>
      <c r="D56" s="20" t="s">
        <v>53</v>
      </c>
      <c r="E56" s="21" t="s">
        <v>42</v>
      </c>
      <c r="F56" s="11">
        <v>5.5</v>
      </c>
      <c r="G56" s="11">
        <v>4</v>
      </c>
      <c r="H56" s="12">
        <f>(4.28+4.39+4.5)/3</f>
        <v>4.39</v>
      </c>
    </row>
    <row r="57" spans="2:8" ht="25.5">
      <c r="B57" s="203"/>
      <c r="C57" s="66" t="s">
        <v>43</v>
      </c>
      <c r="D57" s="22" t="s">
        <v>53</v>
      </c>
      <c r="E57" s="23" t="s">
        <v>42</v>
      </c>
      <c r="F57" s="8">
        <v>30.4</v>
      </c>
      <c r="G57" s="8">
        <v>10.6</v>
      </c>
      <c r="H57" s="7">
        <f>(19.3+20.79+16.36)/3</f>
        <v>18.816666666666666</v>
      </c>
    </row>
    <row r="58" spans="2:8" ht="25.5">
      <c r="B58" s="203"/>
      <c r="C58" s="66" t="s">
        <v>84</v>
      </c>
      <c r="D58" s="22" t="s">
        <v>54</v>
      </c>
      <c r="E58" s="23" t="s">
        <v>42</v>
      </c>
      <c r="F58" s="8">
        <v>10</v>
      </c>
      <c r="G58" s="6">
        <v>10</v>
      </c>
      <c r="H58" s="7">
        <f>(10+10+10)/3</f>
        <v>10</v>
      </c>
    </row>
    <row r="59" spans="2:8" ht="25.5">
      <c r="B59" s="203"/>
      <c r="C59" s="66" t="s">
        <v>31</v>
      </c>
      <c r="D59" s="22" t="s">
        <v>69</v>
      </c>
      <c r="E59" s="23" t="s">
        <v>42</v>
      </c>
      <c r="F59" s="29">
        <v>570</v>
      </c>
      <c r="G59" s="29">
        <v>180</v>
      </c>
      <c r="H59" s="30">
        <f>(250+300+370)/3</f>
        <v>306.6666666666667</v>
      </c>
    </row>
    <row r="60" spans="2:8" ht="25.5">
      <c r="B60" s="203"/>
      <c r="C60" s="66" t="s">
        <v>85</v>
      </c>
      <c r="D60" s="22" t="s">
        <v>55</v>
      </c>
      <c r="E60" s="23" t="s">
        <v>42</v>
      </c>
      <c r="F60" s="6">
        <v>10</v>
      </c>
      <c r="G60" s="6">
        <v>10</v>
      </c>
      <c r="H60" s="5">
        <f>(10.1+10+13.74)/3</f>
        <v>11.280000000000001</v>
      </c>
    </row>
    <row r="61" spans="2:8" ht="25.5">
      <c r="B61" s="203"/>
      <c r="C61" s="66" t="s">
        <v>44</v>
      </c>
      <c r="D61" s="22" t="s">
        <v>56</v>
      </c>
      <c r="E61" s="23" t="s">
        <v>42</v>
      </c>
      <c r="F61" s="8">
        <v>57</v>
      </c>
      <c r="G61" s="8">
        <v>23</v>
      </c>
      <c r="H61" s="7">
        <f>(37+40+44)/3</f>
        <v>40.333333333333336</v>
      </c>
    </row>
    <row r="62" spans="2:8" ht="25.5">
      <c r="B62" s="203"/>
      <c r="C62" s="66" t="s">
        <v>45</v>
      </c>
      <c r="D62" s="22" t="s">
        <v>57</v>
      </c>
      <c r="E62" s="23" t="s">
        <v>42</v>
      </c>
      <c r="F62" s="8">
        <v>29</v>
      </c>
      <c r="G62" s="8">
        <v>12</v>
      </c>
      <c r="H62" s="7">
        <f>(18+21+19)/3</f>
        <v>19.333333333333332</v>
      </c>
    </row>
    <row r="63" spans="2:8" ht="25.5">
      <c r="B63" s="203"/>
      <c r="C63" s="66" t="s">
        <v>25</v>
      </c>
      <c r="D63" s="22" t="s">
        <v>121</v>
      </c>
      <c r="E63" s="23" t="s">
        <v>42</v>
      </c>
      <c r="F63" s="6">
        <v>2.08</v>
      </c>
      <c r="G63" s="6">
        <v>2.08</v>
      </c>
      <c r="H63" s="5">
        <v>2.08</v>
      </c>
    </row>
    <row r="64" spans="2:8" ht="12.75">
      <c r="B64" s="203"/>
      <c r="C64" s="66" t="s">
        <v>46</v>
      </c>
      <c r="D64" s="25">
        <v>1</v>
      </c>
      <c r="E64" s="23" t="s">
        <v>47</v>
      </c>
      <c r="F64" s="6">
        <v>0.4</v>
      </c>
      <c r="G64" s="6">
        <v>0.4</v>
      </c>
      <c r="H64" s="5">
        <v>0.4</v>
      </c>
    </row>
    <row r="65" spans="2:8" ht="25.5">
      <c r="B65" s="203"/>
      <c r="C65" s="66" t="s">
        <v>19</v>
      </c>
      <c r="D65" s="22" t="s">
        <v>58</v>
      </c>
      <c r="E65" s="23" t="s">
        <v>42</v>
      </c>
      <c r="F65" s="6">
        <v>0.02</v>
      </c>
      <c r="G65" s="6">
        <v>0.02</v>
      </c>
      <c r="H65" s="5">
        <v>0.02</v>
      </c>
    </row>
    <row r="66" spans="2:8" ht="20.25" customHeight="1">
      <c r="B66" s="203"/>
      <c r="C66" s="66" t="s">
        <v>48</v>
      </c>
      <c r="D66" s="25">
        <v>6</v>
      </c>
      <c r="E66" s="23" t="s">
        <v>47</v>
      </c>
      <c r="F66" s="6">
        <v>1</v>
      </c>
      <c r="G66" s="6">
        <v>1</v>
      </c>
      <c r="H66" s="5">
        <v>1</v>
      </c>
    </row>
    <row r="67" spans="2:8" ht="26.25" thickBot="1">
      <c r="B67" s="204"/>
      <c r="C67" s="67" t="s">
        <v>22</v>
      </c>
      <c r="D67" s="22" t="s">
        <v>59</v>
      </c>
      <c r="E67" s="24" t="s">
        <v>47</v>
      </c>
      <c r="F67" s="6">
        <v>4</v>
      </c>
      <c r="G67" s="6">
        <v>4</v>
      </c>
      <c r="H67" s="5">
        <v>4</v>
      </c>
    </row>
    <row r="68" spans="2:8" ht="13.5" thickBot="1">
      <c r="B68" s="26"/>
      <c r="C68" s="27"/>
      <c r="D68" s="27"/>
      <c r="E68" s="27"/>
      <c r="F68" s="27"/>
      <c r="G68" s="27"/>
      <c r="H68" s="27"/>
    </row>
    <row r="69" spans="2:8" ht="12.75">
      <c r="B69" s="28"/>
      <c r="C69" s="28"/>
      <c r="D69" s="28"/>
      <c r="E69" s="28"/>
      <c r="F69" s="28"/>
      <c r="G69" s="28"/>
      <c r="H69" s="28"/>
    </row>
    <row r="70" spans="2:8" ht="12.75">
      <c r="B70" s="36" t="s">
        <v>63</v>
      </c>
      <c r="C70" s="36"/>
      <c r="D70" s="36"/>
      <c r="E70" s="36"/>
      <c r="F70" s="36"/>
      <c r="G70" s="28"/>
      <c r="H70" s="28"/>
    </row>
    <row r="71" spans="2:8" ht="12.75">
      <c r="B71" s="28"/>
      <c r="C71" s="28"/>
      <c r="D71" s="28"/>
      <c r="E71" s="28"/>
      <c r="F71" s="28"/>
      <c r="G71" s="28"/>
      <c r="H71" s="28"/>
    </row>
    <row r="72" spans="2:8" ht="12.75">
      <c r="B72" s="28"/>
      <c r="C72" s="28"/>
      <c r="D72" s="28"/>
      <c r="E72" s="28"/>
      <c r="F72" s="28"/>
      <c r="G72" s="28"/>
      <c r="H72" s="28"/>
    </row>
    <row r="73" spans="2:8" ht="12.75">
      <c r="B73" s="28"/>
      <c r="C73" s="28"/>
      <c r="D73" s="28"/>
      <c r="E73" s="28"/>
      <c r="F73" s="28"/>
      <c r="G73" s="28"/>
      <c r="H73" s="28"/>
    </row>
    <row r="74" spans="2:8" ht="12.75">
      <c r="B74" s="28"/>
      <c r="C74" s="28"/>
      <c r="D74" s="28"/>
      <c r="E74" s="28"/>
      <c r="F74" s="28"/>
      <c r="G74" s="28"/>
      <c r="H74" s="28"/>
    </row>
    <row r="75" spans="2:8" ht="12.75">
      <c r="B75" s="28"/>
      <c r="C75" s="28"/>
      <c r="D75" s="28"/>
      <c r="E75" s="28"/>
      <c r="F75" s="28"/>
      <c r="G75" s="28"/>
      <c r="H75" s="28"/>
    </row>
  </sheetData>
  <sheetProtection/>
  <mergeCells count="13">
    <mergeCell ref="C6:C7"/>
    <mergeCell ref="E6:E7"/>
    <mergeCell ref="F6:H6"/>
    <mergeCell ref="B8:B19"/>
    <mergeCell ref="B20:B31"/>
    <mergeCell ref="B32:B43"/>
    <mergeCell ref="B44:B55"/>
    <mergeCell ref="B56:B67"/>
    <mergeCell ref="B2:H2"/>
    <mergeCell ref="B3:H3"/>
    <mergeCell ref="B4:H4"/>
    <mergeCell ref="B5:D5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J23" sqref="J23"/>
    </sheetView>
  </sheetViews>
  <sheetFormatPr defaultColWidth="16.8515625" defaultRowHeight="12.75"/>
  <cols>
    <col min="1" max="1" width="11.28125" style="0" customWidth="1"/>
    <col min="2" max="3" width="16.8515625" style="0" customWidth="1"/>
    <col min="4" max="4" width="16.140625" style="0" customWidth="1"/>
    <col min="5" max="5" width="15.57421875" style="0" customWidth="1"/>
    <col min="6" max="6" width="16.28125" style="0" customWidth="1"/>
    <col min="7" max="7" width="18.421875" style="0" customWidth="1"/>
    <col min="8" max="8" width="20.00390625" style="0" customWidth="1"/>
  </cols>
  <sheetData>
    <row r="1" spans="3:7" ht="12.75">
      <c r="C1" s="159" t="s">
        <v>92</v>
      </c>
      <c r="D1" s="159"/>
      <c r="E1" s="159"/>
      <c r="F1" s="159"/>
      <c r="G1" s="158"/>
    </row>
    <row r="2" spans="3:6" ht="12.75">
      <c r="C2" s="159"/>
      <c r="D2" s="159" t="s">
        <v>120</v>
      </c>
      <c r="E2" s="159"/>
      <c r="F2" s="159"/>
    </row>
    <row r="3" spans="3:6" ht="12.75">
      <c r="C3" s="160"/>
      <c r="D3" s="160"/>
      <c r="E3" s="160"/>
      <c r="F3" s="160"/>
    </row>
    <row r="4" spans="2:8" ht="13.5" thickBot="1">
      <c r="B4" s="243" t="s">
        <v>118</v>
      </c>
      <c r="C4" s="243"/>
      <c r="D4" s="243"/>
      <c r="E4" s="243"/>
      <c r="F4" s="243"/>
      <c r="G4" s="243"/>
      <c r="H4" s="243"/>
    </row>
    <row r="5" spans="2:8" ht="12.75">
      <c r="B5" s="244" t="s">
        <v>93</v>
      </c>
      <c r="C5" s="246" t="s">
        <v>94</v>
      </c>
      <c r="D5" s="246" t="s">
        <v>33</v>
      </c>
      <c r="E5" s="249" t="s">
        <v>95</v>
      </c>
      <c r="F5" s="249"/>
      <c r="G5" s="250" t="s">
        <v>115</v>
      </c>
      <c r="H5" s="252" t="s">
        <v>96</v>
      </c>
    </row>
    <row r="6" spans="2:8" ht="14.25">
      <c r="B6" s="245"/>
      <c r="C6" s="247"/>
      <c r="D6" s="248"/>
      <c r="E6" s="255" t="s">
        <v>116</v>
      </c>
      <c r="F6" s="255"/>
      <c r="G6" s="251"/>
      <c r="H6" s="253"/>
    </row>
    <row r="7" spans="2:8" ht="12.75">
      <c r="B7" s="245"/>
      <c r="C7" s="247"/>
      <c r="D7" s="248"/>
      <c r="E7" s="135" t="s">
        <v>5</v>
      </c>
      <c r="F7" s="135" t="s">
        <v>6</v>
      </c>
      <c r="G7" s="251"/>
      <c r="H7" s="254"/>
    </row>
    <row r="8" spans="2:8" ht="48.75" customHeight="1">
      <c r="B8" s="230" t="s">
        <v>97</v>
      </c>
      <c r="C8" s="235" t="s">
        <v>98</v>
      </c>
      <c r="D8" s="136" t="s">
        <v>117</v>
      </c>
      <c r="E8" s="137">
        <v>280.17</v>
      </c>
      <c r="F8" s="137">
        <v>66.54</v>
      </c>
      <c r="G8" s="138">
        <v>510</v>
      </c>
      <c r="H8" s="139" t="s">
        <v>99</v>
      </c>
    </row>
    <row r="9" spans="2:8" ht="20.25" customHeight="1">
      <c r="B9" s="234"/>
      <c r="C9" s="236"/>
      <c r="D9" s="136" t="s">
        <v>100</v>
      </c>
      <c r="E9" s="137">
        <v>288.65</v>
      </c>
      <c r="F9" s="137">
        <v>15.4</v>
      </c>
      <c r="G9" s="138">
        <v>378</v>
      </c>
      <c r="H9" s="140"/>
    </row>
    <row r="10" spans="2:8" ht="12.75">
      <c r="B10" s="234"/>
      <c r="C10" s="236"/>
      <c r="D10" s="136" t="s">
        <v>101</v>
      </c>
      <c r="E10" s="141">
        <v>8.5</v>
      </c>
      <c r="F10" s="142">
        <v>0.25</v>
      </c>
      <c r="G10" s="238">
        <v>164</v>
      </c>
      <c r="H10" s="140"/>
    </row>
    <row r="11" spans="2:8" ht="12.75">
      <c r="B11" s="231"/>
      <c r="C11" s="237"/>
      <c r="D11" s="136" t="s">
        <v>102</v>
      </c>
      <c r="E11" s="141">
        <v>8.5</v>
      </c>
      <c r="F11" s="142">
        <v>0.38</v>
      </c>
      <c r="G11" s="239"/>
      <c r="H11" s="143"/>
    </row>
    <row r="12" spans="2:8" ht="15.75">
      <c r="B12" s="222" t="s">
        <v>103</v>
      </c>
      <c r="C12" s="240" t="s">
        <v>104</v>
      </c>
      <c r="D12" s="144" t="s">
        <v>117</v>
      </c>
      <c r="E12" s="8">
        <v>167.65</v>
      </c>
      <c r="F12" s="6">
        <v>14.57</v>
      </c>
      <c r="G12" s="145">
        <v>419</v>
      </c>
      <c r="H12" s="241" t="s">
        <v>105</v>
      </c>
    </row>
    <row r="13" spans="2:8" ht="12.75">
      <c r="B13" s="222"/>
      <c r="C13" s="240"/>
      <c r="D13" s="144" t="s">
        <v>100</v>
      </c>
      <c r="E13" s="6">
        <v>182.92</v>
      </c>
      <c r="F13" s="8">
        <v>33.67</v>
      </c>
      <c r="G13" s="145">
        <v>372</v>
      </c>
      <c r="H13" s="242"/>
    </row>
    <row r="14" spans="2:8" ht="15.75">
      <c r="B14" s="230" t="s">
        <v>106</v>
      </c>
      <c r="C14" s="232" t="s">
        <v>98</v>
      </c>
      <c r="D14" s="136" t="s">
        <v>117</v>
      </c>
      <c r="E14" s="141">
        <v>48.5</v>
      </c>
      <c r="F14" s="141">
        <v>2</v>
      </c>
      <c r="G14" s="138">
        <v>50</v>
      </c>
      <c r="H14" s="226" t="s">
        <v>107</v>
      </c>
    </row>
    <row r="15" spans="2:8" ht="12.75">
      <c r="B15" s="231"/>
      <c r="C15" s="233"/>
      <c r="D15" s="136" t="s">
        <v>100</v>
      </c>
      <c r="E15" s="141">
        <v>169.78</v>
      </c>
      <c r="F15" s="141">
        <v>3.08</v>
      </c>
      <c r="G15" s="138">
        <v>350</v>
      </c>
      <c r="H15" s="226"/>
    </row>
    <row r="16" spans="2:8" ht="15.75">
      <c r="B16" s="230" t="s">
        <v>106</v>
      </c>
      <c r="C16" s="232" t="s">
        <v>108</v>
      </c>
      <c r="D16" s="136" t="s">
        <v>117</v>
      </c>
      <c r="E16" s="141">
        <v>140.2</v>
      </c>
      <c r="F16" s="142">
        <v>2</v>
      </c>
      <c r="G16" s="138">
        <v>170</v>
      </c>
      <c r="H16" s="220" t="s">
        <v>109</v>
      </c>
    </row>
    <row r="17" spans="2:8" ht="12.75">
      <c r="B17" s="231"/>
      <c r="C17" s="233"/>
      <c r="D17" s="136" t="s">
        <v>100</v>
      </c>
      <c r="E17" s="141">
        <v>47.4</v>
      </c>
      <c r="F17" s="141">
        <v>7.19</v>
      </c>
      <c r="G17" s="138">
        <v>357</v>
      </c>
      <c r="H17" s="221"/>
    </row>
    <row r="18" spans="2:8" ht="15.75">
      <c r="B18" s="222" t="s">
        <v>110</v>
      </c>
      <c r="C18" s="229" t="s">
        <v>104</v>
      </c>
      <c r="D18" s="144" t="s">
        <v>117</v>
      </c>
      <c r="E18" s="146">
        <v>46.8</v>
      </c>
      <c r="F18" s="147">
        <v>18.59</v>
      </c>
      <c r="G18" s="148">
        <v>50</v>
      </c>
      <c r="H18" s="226" t="s">
        <v>107</v>
      </c>
    </row>
    <row r="19" spans="2:8" ht="12.75">
      <c r="B19" s="222"/>
      <c r="C19" s="229"/>
      <c r="D19" s="144" t="s">
        <v>100</v>
      </c>
      <c r="E19" s="146">
        <v>40.6</v>
      </c>
      <c r="F19" s="147">
        <v>7.8</v>
      </c>
      <c r="G19" s="145">
        <v>350</v>
      </c>
      <c r="H19" s="226"/>
    </row>
    <row r="20" spans="2:8" ht="15.75">
      <c r="B20" s="222" t="s">
        <v>111</v>
      </c>
      <c r="C20" s="229" t="s">
        <v>104</v>
      </c>
      <c r="D20" s="144" t="s">
        <v>117</v>
      </c>
      <c r="E20" s="146">
        <v>23.99</v>
      </c>
      <c r="F20" s="146">
        <v>7.86</v>
      </c>
      <c r="G20" s="149">
        <v>50</v>
      </c>
      <c r="H20" s="226" t="s">
        <v>107</v>
      </c>
    </row>
    <row r="21" spans="2:8" ht="12.75">
      <c r="B21" s="222"/>
      <c r="C21" s="229"/>
      <c r="D21" s="144" t="s">
        <v>100</v>
      </c>
      <c r="E21" s="146">
        <v>24</v>
      </c>
      <c r="F21" s="147">
        <v>11.03</v>
      </c>
      <c r="G21" s="149">
        <v>350</v>
      </c>
      <c r="H21" s="226"/>
    </row>
    <row r="22" spans="2:8" ht="15.75">
      <c r="B22" s="216" t="s">
        <v>112</v>
      </c>
      <c r="C22" s="217"/>
      <c r="D22" s="150" t="s">
        <v>117</v>
      </c>
      <c r="E22" s="151">
        <v>37.41</v>
      </c>
      <c r="F22" s="152">
        <v>13.14</v>
      </c>
      <c r="G22" s="145">
        <v>50</v>
      </c>
      <c r="H22" s="220" t="s">
        <v>107</v>
      </c>
    </row>
    <row r="23" spans="2:8" ht="18.75" customHeight="1">
      <c r="B23" s="218"/>
      <c r="C23" s="219"/>
      <c r="D23" s="153" t="s">
        <v>100</v>
      </c>
      <c r="E23" s="151">
        <v>27.3</v>
      </c>
      <c r="F23" s="152">
        <v>9</v>
      </c>
      <c r="G23" s="145">
        <v>350</v>
      </c>
      <c r="H23" s="221"/>
    </row>
    <row r="24" spans="2:8" ht="15.75">
      <c r="B24" s="222" t="s">
        <v>113</v>
      </c>
      <c r="C24" s="223"/>
      <c r="D24" s="144" t="s">
        <v>117</v>
      </c>
      <c r="E24" s="146">
        <v>35.7</v>
      </c>
      <c r="F24" s="146">
        <v>17.1</v>
      </c>
      <c r="G24" s="145">
        <v>50</v>
      </c>
      <c r="H24" s="226" t="s">
        <v>107</v>
      </c>
    </row>
    <row r="25" spans="2:8" ht="22.5" customHeight="1" thickBot="1">
      <c r="B25" s="224"/>
      <c r="C25" s="225"/>
      <c r="D25" s="154" t="s">
        <v>100</v>
      </c>
      <c r="E25" s="155">
        <v>166.5</v>
      </c>
      <c r="F25" s="156">
        <v>98.34</v>
      </c>
      <c r="G25" s="157">
        <v>350</v>
      </c>
      <c r="H25" s="227"/>
    </row>
    <row r="26" spans="2:8" ht="39.75" customHeight="1">
      <c r="B26" s="228" t="s">
        <v>114</v>
      </c>
      <c r="C26" s="228"/>
      <c r="D26" s="228"/>
      <c r="E26" s="228"/>
      <c r="F26" s="228"/>
      <c r="G26" s="228"/>
      <c r="H26" s="228"/>
    </row>
  </sheetData>
  <sheetProtection/>
  <mergeCells count="31">
    <mergeCell ref="B4:H4"/>
    <mergeCell ref="B5:B7"/>
    <mergeCell ref="C5:C7"/>
    <mergeCell ref="D5:D7"/>
    <mergeCell ref="E5:F5"/>
    <mergeCell ref="G5:G7"/>
    <mergeCell ref="H5:H7"/>
    <mergeCell ref="E6:F6"/>
    <mergeCell ref="B8:B11"/>
    <mergeCell ref="C8:C11"/>
    <mergeCell ref="G10:G11"/>
    <mergeCell ref="B12:B13"/>
    <mergeCell ref="C12:C13"/>
    <mergeCell ref="H12:H13"/>
    <mergeCell ref="H20:H21"/>
    <mergeCell ref="B14:B15"/>
    <mergeCell ref="C14:C15"/>
    <mergeCell ref="H14:H15"/>
    <mergeCell ref="B16:B17"/>
    <mergeCell ref="C16:C17"/>
    <mergeCell ref="H16:H17"/>
    <mergeCell ref="B22:C23"/>
    <mergeCell ref="H22:H23"/>
    <mergeCell ref="B24:C25"/>
    <mergeCell ref="H24:H25"/>
    <mergeCell ref="B26:H26"/>
    <mergeCell ref="B18:B19"/>
    <mergeCell ref="C18:C19"/>
    <mergeCell ref="H18:H19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Numaligarh refinery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 Chetri</dc:creator>
  <cp:keywords/>
  <dc:description/>
  <cp:lastModifiedBy>kapilm</cp:lastModifiedBy>
  <cp:lastPrinted>2011-05-02T11:05:12Z</cp:lastPrinted>
  <dcterms:created xsi:type="dcterms:W3CDTF">2002-07-26T07:05:44Z</dcterms:created>
  <dcterms:modified xsi:type="dcterms:W3CDTF">2017-10-27T09:35:34Z</dcterms:modified>
  <cp:category/>
  <cp:version/>
  <cp:contentType/>
  <cp:contentStatus/>
</cp:coreProperties>
</file>