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 firstSheet="1" activeTab="4"/>
  </bookViews>
  <sheets>
    <sheet name="Sheet1" sheetId="15" state="hidden" r:id="rId1"/>
    <sheet name="master sheet" sheetId="16" r:id="rId2"/>
    <sheet name="Final exp" sheetId="18" r:id="rId3"/>
    <sheet name="Sheet5" sheetId="19" state="hidden" r:id="rId4"/>
    <sheet name="website upload" sheetId="20" r:id="rId5"/>
  </sheets>
  <definedNames>
    <definedName name="_xlnm._FilterDatabase" localSheetId="4" hidden="1">'website upload'!$A$3:$G$201</definedName>
  </definedNames>
  <calcPr calcId="125725"/>
  <fileRecoveryPr autoRecover="0"/>
</workbook>
</file>

<file path=xl/calcChain.xml><?xml version="1.0" encoding="utf-8"?>
<calcChain xmlns="http://schemas.openxmlformats.org/spreadsheetml/2006/main">
  <c r="G201" i="20"/>
  <c r="G195"/>
  <c r="G194"/>
  <c r="G193"/>
  <c r="G159"/>
  <c r="G155"/>
  <c r="G138"/>
  <c r="G137"/>
  <c r="G136"/>
  <c r="G134"/>
  <c r="G129"/>
  <c r="G106"/>
  <c r="G105"/>
  <c r="G88"/>
  <c r="G83"/>
  <c r="G71"/>
  <c r="G68"/>
  <c r="G62"/>
  <c r="G59"/>
  <c r="G58"/>
  <c r="G56"/>
  <c r="G51"/>
  <c r="G26"/>
  <c r="G19"/>
  <c r="G12"/>
  <c r="G9"/>
  <c r="G4"/>
  <c r="M6" i="1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5"/>
  <c r="M4"/>
  <c r="K69" i="18"/>
  <c r="K70"/>
  <c r="K71"/>
  <c r="K72"/>
  <c r="K73"/>
  <c r="K68"/>
  <c r="K74" s="1"/>
  <c r="J74"/>
  <c r="I74"/>
  <c r="C73"/>
  <c r="C72"/>
  <c r="K4" i="19"/>
  <c r="J4"/>
  <c r="I4"/>
  <c r="H4"/>
  <c r="G4"/>
  <c r="G202" i="20" l="1"/>
  <c r="E135" i="19"/>
  <c r="E214"/>
  <c r="E204"/>
  <c r="E203"/>
  <c r="E202"/>
  <c r="E171"/>
  <c r="E167"/>
  <c r="E150"/>
  <c r="E149"/>
  <c r="E148"/>
  <c r="E146"/>
  <c r="E138"/>
  <c r="E110"/>
  <c r="E109"/>
  <c r="E92"/>
  <c r="E87"/>
  <c r="E75"/>
  <c r="E72"/>
  <c r="E66"/>
  <c r="E63"/>
  <c r="E62"/>
  <c r="E60"/>
  <c r="E55"/>
  <c r="E26"/>
  <c r="E19"/>
  <c r="E12"/>
  <c r="E9"/>
  <c r="E4"/>
  <c r="K215" i="16"/>
  <c r="E218" i="19" l="1"/>
  <c r="E222" s="1"/>
  <c r="G57" i="18"/>
  <c r="F57"/>
  <c r="E57"/>
  <c r="K218" i="16" l="1"/>
  <c r="J218"/>
  <c r="K132"/>
  <c r="J120"/>
  <c r="J113"/>
  <c r="G132"/>
  <c r="H105"/>
  <c r="K12"/>
  <c r="G166"/>
  <c r="G212"/>
  <c r="G202"/>
  <c r="G201"/>
  <c r="G200"/>
  <c r="G143" l="1"/>
  <c r="G140"/>
  <c r="G144"/>
  <c r="G142"/>
  <c r="G162"/>
  <c r="G215"/>
  <c r="E215"/>
  <c r="G107"/>
  <c r="G106"/>
  <c r="G72"/>
  <c r="G68"/>
  <c r="G62"/>
  <c r="G59"/>
  <c r="G58"/>
  <c r="G56"/>
  <c r="G51"/>
  <c r="G89"/>
  <c r="G84"/>
  <c r="G19"/>
  <c r="G26"/>
  <c r="G9"/>
  <c r="G12"/>
  <c r="G4"/>
  <c r="G219" l="1"/>
  <c r="G223" s="1"/>
  <c r="B15" i="15" l="1"/>
  <c r="E15" s="1"/>
  <c r="C15"/>
  <c r="D15"/>
</calcChain>
</file>

<file path=xl/sharedStrings.xml><?xml version="1.0" encoding="utf-8"?>
<sst xmlns="http://schemas.openxmlformats.org/spreadsheetml/2006/main" count="1949" uniqueCount="577">
  <si>
    <t>M/s Vibgyor Enterprise</t>
  </si>
  <si>
    <t>Numaligarh High School</t>
  </si>
  <si>
    <t>Gauhati University, Psychology Deptt.</t>
  </si>
  <si>
    <t>To organized the annual conference of Indian School Psychology Association on the theme " School Psychology: Enhancing Psychology competencies among school students for overall development"</t>
  </si>
  <si>
    <t>Assam Science Society, AAU, Jorhat</t>
  </si>
  <si>
    <t>SN</t>
  </si>
  <si>
    <t>Remarks if any</t>
  </si>
  <si>
    <t>Support to construct a Assam type  building for Sankardev Shishu Niketan, Telgaram</t>
  </si>
  <si>
    <t>providing quality education to students through setting up Library in 10 nearby schools under project "Library for all"</t>
  </si>
  <si>
    <t>AISF, Golaghat District Committee</t>
  </si>
  <si>
    <t>Financial support for organizing 150th birth aniversary of Sahityarathi Lakhminath Bezbaruah at Golaghat</t>
  </si>
  <si>
    <t>President, Kamargaon College</t>
  </si>
  <si>
    <t>Financial support to Assam College Teachers' Association's for organizing 6th Women Convention at Kamargaon College</t>
  </si>
  <si>
    <t xml:space="preserve">Providing financial support for organising various sports competition in around Numaligarh Refinery Ltd.  to promote rural sports </t>
  </si>
  <si>
    <t>All Assam Inter Dist. WUSHU Championship, Golaghat</t>
  </si>
  <si>
    <t>Golaght Sub-Division Student Union</t>
  </si>
  <si>
    <t>Mishing Kcbang, Delhi</t>
  </si>
  <si>
    <t>Financial support for organizing Academic cum Cultural programme by Mishing Kcbang, Delhi</t>
  </si>
  <si>
    <t>All Assam Ankiya Bhaona Somaroh</t>
  </si>
  <si>
    <t>Financial support for organized All Assam ankiya Bhaona Somaroh,2015 at Majuli.</t>
  </si>
  <si>
    <t>Tea Tribe Student's Association, Dergaon Branch</t>
  </si>
  <si>
    <t>Financial support for organizing Jhumair sanmilan along with felicitation programme of HSLC &amp; HS passed candidate by Assam Tea Tribe Students Association</t>
  </si>
  <si>
    <t>Financial support for various children organizations adjacent to refinery for organizinng events that helps to promote talents of childrens</t>
  </si>
  <si>
    <t>Asom Natya Sanmilan, Borpather</t>
  </si>
  <si>
    <t xml:space="preserve">Providing support for organized the Annual conference and Nat Samarooh at Borpather </t>
  </si>
  <si>
    <t>Providing financial support for organizing various event to promote "Bihu" Assamese Folk culture in an around NRL, Golaght district</t>
  </si>
  <si>
    <t>SPT Sports Pvt. Ltd., Bangalore</t>
  </si>
  <si>
    <t>NRL/CSR/FA/015</t>
  </si>
  <si>
    <t>Rajabari Bagan Surakshya &amp; Borgoria Gaon Unnayan Samittee</t>
  </si>
  <si>
    <t>Career Care, Bokakhat</t>
  </si>
  <si>
    <t>CSR/14-15/IV/027</t>
  </si>
  <si>
    <t>Ponka Sanaskritik Bikash Kendra, Ponka</t>
  </si>
  <si>
    <t>CD/14-15/V/03</t>
  </si>
  <si>
    <t>Construction of Ponka Sanaskritik Bikash Kendra</t>
  </si>
  <si>
    <t>M/S Rastriya Gramin Vikas Nidhi, Guwahati</t>
  </si>
  <si>
    <t>M/s Sintex Industries Ltd.</t>
  </si>
  <si>
    <t>M/S Centre for Development and Peace Studies, Guwahati</t>
  </si>
  <si>
    <t>Conduct an impact assessment study of Major CSR initiatives of NRL during last 5 years.</t>
  </si>
  <si>
    <t>CD/14-15/IV/018</t>
  </si>
  <si>
    <t>Jorhat Lions Eye Hospital</t>
  </si>
  <si>
    <t>All Assam students' union, Guwahati</t>
  </si>
  <si>
    <t>Assam senior Citizens' Sanmilan, Guwahati</t>
  </si>
  <si>
    <t>Financial support for Assam senior Citizens' Sanmilan, Guwahati</t>
  </si>
  <si>
    <t>M/s ATS Consultant &amp; Builders</t>
  </si>
  <si>
    <t>Professional asssistance for implementation and monitoring of CSR sustainability activities of NRL</t>
  </si>
  <si>
    <t>Golaghat Distict Academic Council, Golaghat</t>
  </si>
  <si>
    <t>CD/13-14/V/01</t>
  </si>
  <si>
    <t>Rajiv Gandhi Sports Complex. Management Committee</t>
  </si>
  <si>
    <t>Vishwa Samvada Kendra, Guwahati</t>
  </si>
  <si>
    <t>Promotion of awareness on safe drinking water in through display of do &amp; don't in local publications.</t>
  </si>
  <si>
    <t>SP, Golaghat</t>
  </si>
  <si>
    <t>Construction of a public utility office room with toilet facility inside the office premises of SP, Golaghat for use of visiting public.</t>
  </si>
  <si>
    <t>SDO (Civil) Bokakhat</t>
  </si>
  <si>
    <t>Miss Princy Gogoi, Sonari</t>
  </si>
  <si>
    <t>Financial assistance to a physically challanged girls student from Sonari, Sibsagarh successfully completed HSLC examination 2014-15</t>
  </si>
  <si>
    <t>organized three nos. of veterinary vaccination camp in and around refinery</t>
  </si>
  <si>
    <t>UAHC, Bokakhat</t>
  </si>
  <si>
    <t>Vocational Rehabitation Centre for handicapped, Guwahati</t>
  </si>
  <si>
    <t>Table Tennis Coaching Centre , Golaghat</t>
  </si>
  <si>
    <t>Financial support for organizing all assam coaching camp at Indoor Stadium, Golaghat</t>
  </si>
  <si>
    <t>Numaligarh Sodhanagarh Ucchaditta Ponka gaon Unnayan Samity</t>
  </si>
  <si>
    <t xml:space="preserve">Financial support for providing electricity to 2 no Ponka Grant </t>
  </si>
  <si>
    <t>Fin. Support for providing electrification to Ahom Gaon L.p. School</t>
  </si>
  <si>
    <t>Regional Research and Training Centre on Indian Traditional Treatment (MNGO), Golaghat</t>
  </si>
  <si>
    <t>Financial support to Regional Research and Training Centre on Indian Traditional Treatment (MNGO), Golaghat for providing furnitures</t>
  </si>
  <si>
    <t>Ms Mousumi Bora</t>
  </si>
  <si>
    <t>Fin support to Ms Mousumi Bora for perticipating Asian Power lifting federation</t>
  </si>
  <si>
    <t>Numaligarh Dharma Sabha Kriya Sabha</t>
  </si>
  <si>
    <t>Organizing Numali Knowari prize money football competition at Numaligarh</t>
  </si>
  <si>
    <t>Bir Chilarai Anchalik Nirman Gut</t>
  </si>
  <si>
    <t>Financial support to Dibrugarh Zilla Mahila Samity for carrying out activities for promotion of health &amp; family welfare.</t>
  </si>
  <si>
    <t>Dibrugarh Zilla Mahila Samity</t>
  </si>
  <si>
    <t>Golaghat foundation, Golghat</t>
  </si>
  <si>
    <t>M/s Career care, Bokakhat</t>
  </si>
  <si>
    <t>IRDS, Guwahai</t>
  </si>
  <si>
    <t>Supply &amp; installation of LED based Digital traffic signal at Golaghat Town</t>
  </si>
  <si>
    <t xml:space="preserve">Numaligarh Kaliyani Unnayan simittee </t>
  </si>
  <si>
    <t>Dergaon Gandharva Sangeet Vidyalaya</t>
  </si>
  <si>
    <t>Financial support for org. Borgeet workshop</t>
  </si>
  <si>
    <t>Ponka Anchalik Mohila Samittee</t>
  </si>
  <si>
    <t>CSR Steering Committee</t>
  </si>
  <si>
    <t>Providing 100 Solar home lighting system (SHLS) to BPL Household in 2 nos un Electrified Villages within 10 KM radius of Refinery</t>
  </si>
  <si>
    <t>ITI, Bokakhat</t>
  </si>
  <si>
    <t>Providing financial support to 5 nos. of  Joint Liability group of nearby area for setting up livelihood generation scheme.</t>
  </si>
  <si>
    <t>M/s Numaligarh Refinery Somipovarty Snatak Nibonua Sanstha.</t>
  </si>
  <si>
    <t xml:space="preserve">Rashtriya Gramin Vikash Nidhi (RGVN) </t>
  </si>
  <si>
    <t>SDO Agril Bokakhat &amp; Circle Officer Bokakhat</t>
  </si>
  <si>
    <t>Providing weaving yarn to  Ponka Janajati Tant Silpa Samabay Samity for sustainance of the unit</t>
  </si>
  <si>
    <t>Ponka Janajati Tant Silpa Samabay Samity</t>
  </si>
  <si>
    <t xml:space="preserve">SMC of Ponka R.H. High school </t>
  </si>
  <si>
    <t>Construction of  School building (Assam type) for Ponka R.H. High school  at Telgaram.</t>
  </si>
  <si>
    <t>Sainik School</t>
  </si>
  <si>
    <t>CSR scholarship scheme for study in Sainik School  (SSG Merit Scholarship)</t>
  </si>
  <si>
    <t>Rajabari Lettekujan M.E. school.</t>
  </si>
  <si>
    <t>Repairing &amp; renovation of roofing, flooring, door window, painting and providinf boundary fancing at Rajabari lettekujan M.E. school.</t>
  </si>
  <si>
    <t xml:space="preserve"> Rajabari Lettekujan High school.</t>
  </si>
  <si>
    <t>Repairing &amp; renovation of roofing, flooring, door window, painting and providinf boundary fancing at Rajabari lettekujan high school.</t>
  </si>
  <si>
    <t>Financial assistance to Ms Richa Sonowal Golaghat for higher education who secured 10th position in HS Arts 2014-15 examination</t>
  </si>
  <si>
    <t>Ms Shabnam Richa Sonowal, Golaghat</t>
  </si>
  <si>
    <t>Providing educational support to children of contract workers of township, refinery &amp; NRMT including few meritorious students from underpriviledged section of the Society</t>
  </si>
  <si>
    <t>Numaligarh Kalioni Unnayan Samiti</t>
  </si>
  <si>
    <t>Repairing &amp; renavation of existing Club building of Numaligarh Block gaon</t>
  </si>
  <si>
    <t>Construction of boundary wall in Morangi Revenue Circle Office as a part of development of rural infrastructure.</t>
  </si>
  <si>
    <t>Supply , Installation and commissioning of 2 nos of fully autamated invessel organic waste converter system</t>
  </si>
  <si>
    <t>Provide Ambulance to Bokakhat Civil Hospital under SDO (Civil) Bokakhat</t>
  </si>
  <si>
    <t>Financial asssistance to set up a Hospice for treating/Counselling terminally ill patient at Jorhat.</t>
  </si>
  <si>
    <t>Financial support for providing an ambulance to cater the medical need of people residing in 8 villages in the rear side of Refinery.</t>
  </si>
  <si>
    <t>Financial support for construction of Mukti Youth Club" for the benefit of people residing at 5 no Rongbong Gaon</t>
  </si>
  <si>
    <t>Mukti youth Club, 05 no Rong bong</t>
  </si>
  <si>
    <t>TERI</t>
  </si>
  <si>
    <t>CSRSC</t>
  </si>
  <si>
    <t>ITI , Jorhat</t>
  </si>
  <si>
    <t>SDO, Bokakhat</t>
  </si>
  <si>
    <t>Telgaram Rangamancha</t>
  </si>
  <si>
    <t>A/c Head</t>
  </si>
  <si>
    <t>Head -II</t>
  </si>
  <si>
    <t>Head -III</t>
  </si>
  <si>
    <t>Head-IV</t>
  </si>
  <si>
    <t>Head -V</t>
  </si>
  <si>
    <t xml:space="preserve">Conduct on Base line survey within 5KM radius of refinery </t>
  </si>
  <si>
    <t>Providing technical assistance for operation of mechanized Power Loom  at Ponka weaving centre.</t>
  </si>
  <si>
    <t>Support for providing "Bamboo Kacha" for plantation of 5000 sapling in and around Bokakhat town.</t>
  </si>
  <si>
    <t>CD/12-13 /I / 011</t>
  </si>
  <si>
    <t>Jyoti Krishi Seva Gut,Vill. Rajabari Ouguri</t>
  </si>
  <si>
    <t>Annapurna Krishi Seva Gut, Mithaam Chapori.</t>
  </si>
  <si>
    <t xml:space="preserve">Providing subsidy for procurement of Tractor under state Govt. Agri Mechanization scheme 2012-13 to promote Livelihood. </t>
  </si>
  <si>
    <t xml:space="preserve">Fin support for improvement of existing weaving unit </t>
  </si>
  <si>
    <t>Promotion of Livelihood through cultivation of mushroom covering 10 SHG of adjoining villages of Refinery, Total Beneficiaries :70 nos.</t>
  </si>
  <si>
    <t xml:space="preserve">Distribution of black gram seeds (Local varity) to the recent flood affected framers of  11 villages and around 600 framers under Bokakhat Agri Sub division. </t>
  </si>
  <si>
    <t>Skill Developement training cum certificate programme for welders</t>
  </si>
  <si>
    <t>Providing agri farm equipment (power Tiller) to 4 nos of PAP SHG of Siliguri Marketing Terminal</t>
  </si>
  <si>
    <t>Promotion of Livelihood through cultivation of Bodo paddy to 15 nos of FMC of adjoining villages of Refinery,.</t>
  </si>
  <si>
    <t>CD/14-15/I /09</t>
  </si>
  <si>
    <t>Sri Kumud Hatibaruah</t>
  </si>
  <si>
    <t>Fin Support to Local Entreprenuer for set up a Candle making unit</t>
  </si>
  <si>
    <t>M/s CHS Solution</t>
  </si>
  <si>
    <t>Commissioning of Solar Panel at DPS Numaligarh</t>
  </si>
  <si>
    <t>Sova Enterprise, Guwahati</t>
  </si>
  <si>
    <t>Fin support to Ms Haripriya Thengal student of Martyrs family for Higher studies</t>
  </si>
  <si>
    <t>SMC of Mahura HS</t>
  </si>
  <si>
    <t>Construction of School Auditorium at Mahura HS</t>
  </si>
  <si>
    <t>Head -I : Agri Allied/Income Generation Activities</t>
  </si>
  <si>
    <t xml:space="preserve"> Proposal No</t>
  </si>
  <si>
    <t>Executing agency</t>
  </si>
  <si>
    <t>Details of Project</t>
  </si>
  <si>
    <t>Approved Amount</t>
  </si>
  <si>
    <t>Fin support for Cultivation of Sugercane at Ponkial village as a means of livelihood.</t>
  </si>
  <si>
    <t>Organize skill development training for 20 girls' students within 15 KM radius of Refinery in cutting &amp; tailoring trade at ITI, Bokakhat</t>
  </si>
  <si>
    <t>SMC of Sankardev Shishu Niketan, Telgaram</t>
  </si>
  <si>
    <t>Providing support for organization a national seminer on " Harnessing Science for Societal Development" at Assam Agriculture University, Jorhat.</t>
  </si>
  <si>
    <t>CSRSC,NRL</t>
  </si>
  <si>
    <t>Financial support for organizing a programme to felicitate and honour the rank holders of HSLC, High Madrasa &amp; HSSLC examination-2015</t>
  </si>
  <si>
    <t>Vivekananda Kendra, Kanyakumari</t>
  </si>
  <si>
    <t>Construction of K.G. block in Vivekananda Kendra Vidyalaya, Golaghat. Grant as per MOU for FY-14-15</t>
  </si>
  <si>
    <t>CSRSC, NRL</t>
  </si>
  <si>
    <t>CSR/14-15 /II/023</t>
  </si>
  <si>
    <t xml:space="preserve">Procurement of 100 nos of iron desk bench set for distribution among 6 LP School adjacent of refinery. </t>
  </si>
  <si>
    <t>Organized 4 nos of Training programmes for High School teachers of Golaghat District on TLM with special emphasis on Mathematics, English and Science.</t>
  </si>
  <si>
    <t>SMC of Ahom Gaon L.p. School</t>
  </si>
  <si>
    <t>CSR/14-15 /II/09</t>
  </si>
  <si>
    <t>SMC of Rajabari High School, Bokakhat</t>
  </si>
  <si>
    <t>Fin support for Renovation of Rajabari High School, Bokakhat</t>
  </si>
  <si>
    <t>SMC of Marangi Sishu Bhawan, Marangi</t>
  </si>
  <si>
    <t>CSR/14-15 /II/07</t>
  </si>
  <si>
    <t>Chandan Sahu, Kachupather</t>
  </si>
  <si>
    <t>Financial support for Construction of conference hall.</t>
  </si>
  <si>
    <t>Financial support to an undeprivileged student  pursuing Master in Petroleum Engineering at IIT Dhanbad.</t>
  </si>
  <si>
    <t>CSR/14-15 /II/24</t>
  </si>
  <si>
    <t>Distribution of School bag in 45 nos of nearby schools.</t>
  </si>
  <si>
    <t>Digital Literacy Curriculam at Lettekujan tea Garden.</t>
  </si>
  <si>
    <t>SMC of Kanaighat Jr. Basic LPS</t>
  </si>
  <si>
    <t>Fin support for Repairing &amp; renovation of school building.</t>
  </si>
  <si>
    <t>Scholarship under Gyandeep, Prerona and Dronacharya Scheme for the  FY 2015-16</t>
  </si>
  <si>
    <t>providing quality education to students through setting up Library in 10 nearby schools under project "Library for all" in Phase -II</t>
  </si>
  <si>
    <t>Fin support to Student of Dibrugarh University for attending Petroleum Conference at Mumbai</t>
  </si>
  <si>
    <t>Construction of box culvert at changamara jaan road</t>
  </si>
  <si>
    <t>Circle Officer Morangi Revenue Circle, Morangi.</t>
  </si>
  <si>
    <t xml:space="preserve">Construction of 10 nos of Tongi Ghar in villages in and around refinery for protection against elephant </t>
  </si>
  <si>
    <t>Procurement of 60 nos. of Search light for distribution among villagers  for protection against elephant infringement.</t>
  </si>
  <si>
    <t xml:space="preserve">Procurement of 50 nos of  Waste bin to be provided at schools where Swacchh Bharat Awarness campaign is being organised by NRL </t>
  </si>
  <si>
    <t>Free Eye screening cum cateract detection programme through Lions Eye Hospital under Project "Dishtri" (For 14-15)</t>
  </si>
  <si>
    <t>Awareness program on cleanliness and sanitation at 20 nos. school adjacent to NRL as a part of promoting Swacch Bharat Mission. (for 14-15)</t>
  </si>
  <si>
    <t>Providing a toilet block for boys &amp; girls at UAHC, Bokakhat for Physically challenged students.</t>
  </si>
  <si>
    <t>Awareness program on cleanliness and sanitation at 20 nos. school adjacent to NRL asa part of promoting Swacch Bharat Mission. (For 15-16)</t>
  </si>
  <si>
    <t>VKNRL Hospital</t>
  </si>
  <si>
    <t>Mobile Medical Camp under "NIRAMOY"2014-15</t>
  </si>
  <si>
    <t>SSA, Assam</t>
  </si>
  <si>
    <t>PHED, Assam</t>
  </si>
  <si>
    <t xml:space="preserve">Revival of Piped Water Supply scheme at Letekujan </t>
  </si>
  <si>
    <t>Providing support for organizing Bishnu Rabha Divas, one of the pioneers of Assamese music &amp; art.</t>
  </si>
  <si>
    <t>Gyandeep Moina Parijat &amp; Borahi Sonkola M.E. School</t>
  </si>
  <si>
    <t xml:space="preserve"> Management of NRL Football Academy for 2014-15</t>
  </si>
  <si>
    <t xml:space="preserve"> Management of NRL Football Academy for 2015-16</t>
  </si>
  <si>
    <t>Dibrugarh Mohila Sahitya Kanan</t>
  </si>
  <si>
    <t>Jorhat dist Children science Congress</t>
  </si>
  <si>
    <t>ASIDC, Assam</t>
  </si>
  <si>
    <t>Lease Rental and developemental charge for plot of Land for CFC at NRL</t>
  </si>
  <si>
    <t>Free Eye screening cum cateract detection programme through Lions Eye Hospital under Project "Dishtri" (For 15-16)</t>
  </si>
  <si>
    <t>Jorhat Pain &amp; Palliative Hospice Society.</t>
  </si>
  <si>
    <t>M/s Dhansiri Gana Mancha, Sarupather.</t>
  </si>
  <si>
    <t xml:space="preserve">Central co-ordination committee of 8 villages adjacent to NRL. </t>
  </si>
  <si>
    <t>M/s ALIMCO</t>
  </si>
  <si>
    <t>Developement &amp; Maintenance of traffic island at Purabungala, Telgaram &amp; Numaligarh</t>
  </si>
  <si>
    <t>Asha Nursery, Telgaram</t>
  </si>
  <si>
    <t>Assam State Zoo</t>
  </si>
  <si>
    <t>Fin support for construction of toilet at Sankardev Vidya Niketan at Howraghat</t>
  </si>
  <si>
    <t>Fin support for construction of Old Age Home at Dibrugarh</t>
  </si>
  <si>
    <t>Construction of Waiting room cum toilet block at Nimatighat, Jorhat</t>
  </si>
  <si>
    <t>Patients from nearby localities</t>
  </si>
  <si>
    <t>Closed</t>
  </si>
  <si>
    <t>Ongoing</t>
  </si>
  <si>
    <t>Sponsorship of food for 30 nos of Phy Challenged residential students of UAHC,Bokakhat</t>
  </si>
  <si>
    <t>CSR/14-15/IV/022</t>
  </si>
  <si>
    <t xml:space="preserve">Plantation of fruit bearing tree in ten schools adjacent of refinery on the occation of World Environment Day. </t>
  </si>
  <si>
    <t>Mobile Medical Camp under "NIRAMOY"2015-16</t>
  </si>
  <si>
    <t>CD/14-15/IV/019</t>
  </si>
  <si>
    <t>Additional Charges for const of toilet block at Sibsagarh</t>
  </si>
  <si>
    <t>Nil</t>
  </si>
  <si>
    <t>Provision of Tile work and Maintenance charges in School toilet constructed at Sibsagarh</t>
  </si>
  <si>
    <t>SMC of Various School</t>
  </si>
  <si>
    <t>Construction of School Toilet under SVA</t>
  </si>
  <si>
    <t>Providing W/S facility by installing 30 nos of Ring well &amp; 20 nos of Mark II Hand Pump "JEEVANDHARA"</t>
  </si>
  <si>
    <t>Providing 100 nos of Low Cost Toilet to BPL house hold of nearby villages under project "Parichhannatta"</t>
  </si>
  <si>
    <t>CSR/14-15/IV/020</t>
  </si>
  <si>
    <t>Zenith builder &amp; Suppliers</t>
  </si>
  <si>
    <t xml:space="preserve">Proposal for organizing 10 nos of Legal awareness camp in villages of Golaghat district </t>
  </si>
  <si>
    <t>Earth Care Equipment Pvt Ltd</t>
  </si>
  <si>
    <t>Dibrugarh Old Age Home &amp; Benovalent Trust</t>
  </si>
  <si>
    <t>Promotion of awareness on preventive healthcare, sanitation, safe drinking water, promotion of gender equality, women empowerment  through display of do &amp; don't in local publications, advt in magazine &amp; buying space in public function</t>
  </si>
  <si>
    <t>Financial support provided to patients of nearby localities suffering from various critical aliment.</t>
  </si>
  <si>
    <t>New</t>
  </si>
  <si>
    <t>CSR/14-15/III/39 &amp; 40</t>
  </si>
  <si>
    <t>Construction of 5 nos of public toilet (Pay &amp; Use) at Nearby Towns ( Bokakhat, Refinery, Golaghat, Dergaon &amp; Jorhat)</t>
  </si>
  <si>
    <t>SMC of Sankardev Bidya Niketan, Howraghat</t>
  </si>
  <si>
    <t>Dibrugarh University</t>
  </si>
  <si>
    <t>Converting 50% illiterates (800 persons) to literates in 4 villages in the vicinity of Refinery</t>
  </si>
  <si>
    <t>Asom Sahitya Sabha, Numaligarh</t>
  </si>
  <si>
    <t>Completed</t>
  </si>
  <si>
    <t>CD/14-15/III/ 035</t>
  </si>
  <si>
    <t xml:space="preserve">Construction of 4 nos of Class room at Vivekananda Kendra Vidyalaya, at Nalbari &amp; Borojalenga Grant under Vivekananda Kendra’s service project in North East(As per MOU with Vivekananda Kendra) for 14-15 &amp; 15-16 </t>
  </si>
  <si>
    <t>DPS, Numaligarh</t>
  </si>
  <si>
    <t>Providing support to various organization for Promotion of Art , literature and Culture of Assam throughout the country.</t>
  </si>
  <si>
    <t>CD/11-12/V/142</t>
  </si>
  <si>
    <t>Financial support for Completation &amp;Improvement of Telgeram Rangamancha &amp; Boundary wall</t>
  </si>
  <si>
    <t>Financial support to Dibrugarh Mahila Sahitya Kanan for Publishing annual magazine "Mandakini"</t>
  </si>
  <si>
    <t>Srimanta Foundation for Culture &amp; Society</t>
  </si>
  <si>
    <t>Providing support for promotion of Traditional Sattriya art from Assam at New Delhi</t>
  </si>
  <si>
    <t>Marangi Anchalik Unnayan Parishad</t>
  </si>
  <si>
    <t xml:space="preserve">Financial support to organize 23rd district level National Science Congress at Jorhat </t>
  </si>
  <si>
    <t>Head -I</t>
  </si>
  <si>
    <t>Total Budget</t>
  </si>
  <si>
    <t>Bitopan Gogoi</t>
  </si>
  <si>
    <t>Fin Assistance to Physically challanged student</t>
  </si>
  <si>
    <t>H M Numaligarh Girls MES</t>
  </si>
  <si>
    <t>Renovation of School building at Numaligarh MES</t>
  </si>
  <si>
    <t>SMC Khatiakholi MES</t>
  </si>
  <si>
    <t>Const of office room &amp; renovation of School bldg</t>
  </si>
  <si>
    <t>VK NRL Hospital</t>
  </si>
  <si>
    <t>Fin support for free surgery camp at Arunachal Pradesh by VK Arunjyoti</t>
  </si>
  <si>
    <t>Asom Saitya Sabha</t>
  </si>
  <si>
    <t>Payment released 2014-15</t>
  </si>
  <si>
    <t>Payment released 2015-16</t>
  </si>
  <si>
    <t>Livelihood and Sanitation programme at Flood affected SC/ST village Boraikhowa</t>
  </si>
  <si>
    <t>ICC, Guwahati</t>
  </si>
  <si>
    <t>CSR Conclave 2015 at Imphal Manipur</t>
  </si>
  <si>
    <t>CD/13-14/I/12</t>
  </si>
  <si>
    <t>Lila Chetry, Bokakhat</t>
  </si>
  <si>
    <t>Support for setting up a  Diary Firm</t>
  </si>
  <si>
    <t>CD/12-13/I/2</t>
  </si>
  <si>
    <t>SDO Civil Bokakhat</t>
  </si>
  <si>
    <t>Promotion of livelihood through Gottery &amp; Diary unit at Bokakhat</t>
  </si>
  <si>
    <t>TIPKAI</t>
  </si>
  <si>
    <t>Fin support for providing 40 nos of improved looms to weavers of Lakhimpur district</t>
  </si>
  <si>
    <t>Lakhimi SHG</t>
  </si>
  <si>
    <t>Down Town University</t>
  </si>
  <si>
    <t>Sponsorship of 14 nos of Girl student for Nursing Course under skill developement initiative of NRL</t>
  </si>
  <si>
    <t>Special Scholarship pacakage to Meritorious students securing 70% and above in HSLC &amp; HSSLC during 2014-15 academic session</t>
  </si>
  <si>
    <t>Director of Secondary Education</t>
  </si>
  <si>
    <t>Fin support for organizing state level Teachers day Programme at Guwahati</t>
  </si>
  <si>
    <t xml:space="preserve">Gyandeep ME School </t>
  </si>
  <si>
    <t xml:space="preserve">Consturction of Auditorium at Gyandeep ME School </t>
  </si>
  <si>
    <t>Deopahar MES</t>
  </si>
  <si>
    <t>Renovation of School Building of Deopahar MES</t>
  </si>
  <si>
    <t>Govt Bezbaruah HS</t>
  </si>
  <si>
    <t>Renovation of School Building of Govt Bezbaruah HS at Golaghat</t>
  </si>
  <si>
    <t>Borgoria Muktab Prathamik Vidyalaya</t>
  </si>
  <si>
    <t>Renovation of School Building of Borgoria Muktab Prathamik Vidyalaya</t>
  </si>
  <si>
    <t>Register ,Dibrugarh University</t>
  </si>
  <si>
    <t>Fin Support for East Zone VC Meet, Dibrugarh</t>
  </si>
  <si>
    <t>Chawrabasti LP School</t>
  </si>
  <si>
    <t>Renovation of Chawrabasti LP School</t>
  </si>
  <si>
    <t>Khumtai Bagisha Girls MES</t>
  </si>
  <si>
    <t>Renovation of Khumtai Bagisha Girls MES</t>
  </si>
  <si>
    <t>Doigurung TE HS</t>
  </si>
  <si>
    <t>Renovation of Doigurung TE HS</t>
  </si>
  <si>
    <t>Marangi D N High School</t>
  </si>
  <si>
    <t>Providing Girls Toilet Block at Marangi D N High School</t>
  </si>
  <si>
    <t>Renovation of School auditorium at Numaligarh High School</t>
  </si>
  <si>
    <t>Golaghat dist Asomia Sahitya Sanmilan</t>
  </si>
  <si>
    <t>Fin Support for publication of Book on History of Golaghat District</t>
  </si>
  <si>
    <t>CD/13/14/II/51</t>
  </si>
  <si>
    <t>Sankardev Sishu Vidya Neketan, Bokakhat</t>
  </si>
  <si>
    <t>Const of School Building at Sankardev Sishu Vidya Neketan, Bokakhat</t>
  </si>
  <si>
    <t>SDO, Agri Officer Bokakhat</t>
  </si>
  <si>
    <t>Distribution of Test Paper among HSLC appearing student during 2015-16</t>
  </si>
  <si>
    <t>Distribution of Flood Relief in villages under Bokakhat Sub Division</t>
  </si>
  <si>
    <t>Karunadhara</t>
  </si>
  <si>
    <t>Fin Support for treating poor &amp; PWd patiets through M/s Karunadhara</t>
  </si>
  <si>
    <t>M/s Bodan Das</t>
  </si>
  <si>
    <t>Maint of Numaligarh Road Junction</t>
  </si>
  <si>
    <t>Borgoria Nepalikhuti Gaon Unnayan Samiti</t>
  </si>
  <si>
    <t>Repairing &amp; Renavation of existing 6 nos of Ring well</t>
  </si>
  <si>
    <t>Numaligarh Kabarstan Committee</t>
  </si>
  <si>
    <t>Construction of Boundary Wall at Numligarh Kabarsthan</t>
  </si>
  <si>
    <t>Gandhi Gaon Developement Committee</t>
  </si>
  <si>
    <t xml:space="preserve">Improvement of Vill road from Leteku Ali to Gandhi Gaon </t>
  </si>
  <si>
    <t>CDSC</t>
  </si>
  <si>
    <t xml:space="preserve">Developement of Village Road </t>
  </si>
  <si>
    <t>Bihu Committee of Nearby areas</t>
  </si>
  <si>
    <t>Numaligarh HS</t>
  </si>
  <si>
    <t>Charges for Maintenance of NRL Football Academy Field</t>
  </si>
  <si>
    <t xml:space="preserve">Providing sports shoes for NRL Football Academy players </t>
  </si>
  <si>
    <t>Reimbursement of Expenses towards perticipating U-15 youth league organised by AIFF at Manipur</t>
  </si>
  <si>
    <t>CSR/14-15/V/6</t>
  </si>
  <si>
    <t>Doigurung Sarir Sorsa Kendra</t>
  </si>
  <si>
    <t>Construction of Doigurung Sarir Sorsa Kendra</t>
  </si>
  <si>
    <t>Professional fees towards CA charges</t>
  </si>
  <si>
    <t>Reimbursement of Travelling expenses of GS,Assam Football Association &amp; Advisor of NRL Football Academy</t>
  </si>
  <si>
    <t>Provide tools and equipment to 18 trained persons with disabilities to estabilished  self employement ventures for livelihood.</t>
  </si>
  <si>
    <t>Developement of a Model Village "Napathar Natun Gaon" adjacent to Refinery with special emphasis on developement of infrastructure, self sustainable livelihood , cleanliness and sanitation. 3 village</t>
  </si>
  <si>
    <t>Providing LPG stove with Connection to 36 Household at Napathar village to convert the village as smokefree village</t>
  </si>
  <si>
    <t>Proiding Electrification at Gandhi Gaon through APDCL to convert as Model Village</t>
  </si>
  <si>
    <t>NRL/CSR/II/023</t>
  </si>
  <si>
    <t>All Assam Surrendered ULFA</t>
  </si>
  <si>
    <t xml:space="preserve">Fin Support for Promotion of Livelihood </t>
  </si>
  <si>
    <t>Support for cultivation of Rabi Crop by providing fertilizer to farmers</t>
  </si>
  <si>
    <t>Tejimala Bayan Silpa Samabai Samittee</t>
  </si>
  <si>
    <t>Providing Fin support for Production of high value weaving items &amp; construction of work shed</t>
  </si>
  <si>
    <t>Financial support for tractorization of paddy field for cultivation of Summer paddy through SRI method at Gutung, Boraihkowa &amp; Bonkuwal village</t>
  </si>
  <si>
    <t>SP Golaghat</t>
  </si>
  <si>
    <t>Fin Support to Aarokshi Prathamik Vidyalaya</t>
  </si>
  <si>
    <t>Amar Sarma Girls HS</t>
  </si>
  <si>
    <t>Fin Support for Const of Girls Common Room</t>
  </si>
  <si>
    <t>Badulipar Jr Collecge</t>
  </si>
  <si>
    <t>Fin Support for Const of Library Building</t>
  </si>
  <si>
    <t>Parangonia Sr Basic School</t>
  </si>
  <si>
    <t xml:space="preserve">Fin Support for Reparing of Roofing of School </t>
  </si>
  <si>
    <t>Modification &amp; Renovation of 4 nos of Toilet block at Numaligarh HS &amp; Numaligarh Girs MES &amp; Football Academy</t>
  </si>
  <si>
    <t>Improvement of approach road from NH 37 to Numaligargh HS</t>
  </si>
  <si>
    <t>Repairing &amp; Renovation of School building at Numaligarh HS &amp; NRL Football Academy</t>
  </si>
  <si>
    <t>Social Developemental Forum</t>
  </si>
  <si>
    <t>Distribution of text book among economically weaker students for pursuing degree courses at nearby Colleges &amp; repairing &amp; renovation of public library at Doigurung</t>
  </si>
  <si>
    <t>Distribution of Turpouline sheet among affected families of neraby villages due to hail storm on 9.1.2016</t>
  </si>
  <si>
    <t xml:space="preserve">Procurement &amp; installation of waste paper recycling unit at DPS </t>
  </si>
  <si>
    <t>400007/8/9/21/24/37/41/42/34/35/46</t>
  </si>
  <si>
    <t>12th South Asian Games</t>
  </si>
  <si>
    <t>Marangi Rajahua Natghar</t>
  </si>
  <si>
    <t>Fin support for Repairing of Marangi Rajahua Natghar</t>
  </si>
  <si>
    <t>Numaligarh Sangbadik Sangtha</t>
  </si>
  <si>
    <t>Workshop on Sattriya Nitrya &amp; Art &amp; Craft</t>
  </si>
  <si>
    <t>Proiding Electrification at Borgoria Ahom Chuk, Nepali Chuk, Muslim Chuk, 1no &amp; 2 No Ponka through APDCL under Deposit Work</t>
  </si>
  <si>
    <t>Fin support for providing boat to Borgoria Kachupathar Parghat</t>
  </si>
  <si>
    <t>Consultancy services for Ponka RR HS , Public Toilet &amp; Waiting shed at Nimati Ghat</t>
  </si>
  <si>
    <t>Energy charges for providing Electricity at street light at Baba Than , Numaligarh.</t>
  </si>
  <si>
    <t>Fin Support to the students of economicallly weaker section of the society such as MCM scholarship to DPS .</t>
  </si>
  <si>
    <t>Under tendering</t>
  </si>
  <si>
    <t>Tendering stage</t>
  </si>
  <si>
    <t>Ambulance for Golaghat Civil Hospital</t>
  </si>
  <si>
    <t>Chawragaon Unnayan Samity</t>
  </si>
  <si>
    <t xml:space="preserve">Const of Boundary wall of Labanghat creamation ground </t>
  </si>
  <si>
    <t>Repairing of 4 nos of Ringwell at Numaligarh Block Gaon</t>
  </si>
  <si>
    <t>Boraikhuwa Model Village development committee</t>
  </si>
  <si>
    <t>PRERONA</t>
  </si>
  <si>
    <t>Skill Developement training for 90 PwDs in Jorhat &amp; Golaghat District in collaboration with VRCH &amp; Prerona</t>
  </si>
  <si>
    <t>Bokial Knitting, Cutting and HAndloomProduction centre, jackson grant</t>
  </si>
  <si>
    <t>Workshop on cutting &amp; knitting etc</t>
  </si>
  <si>
    <t>onetime</t>
  </si>
  <si>
    <t>Monuj Dutta</t>
  </si>
  <si>
    <t xml:space="preserve">Fin. Support for providing banana tree as food to wild elephant in 3 no Doigroung </t>
  </si>
  <si>
    <t>Dipak Kalita</t>
  </si>
  <si>
    <t>fin support to unemployed youth for purchase of Stelescope to promote tourism in Kaziranga</t>
  </si>
  <si>
    <t>CD/12-13/I /04</t>
  </si>
  <si>
    <t>Monuj Gogoi, Bokakhat</t>
  </si>
  <si>
    <t>Promotion of livelihood through Kuchia Farming</t>
  </si>
  <si>
    <t>Dist.of items for road safety initiative</t>
  </si>
  <si>
    <t>Trihasti Trade &amp; Co.</t>
  </si>
  <si>
    <t>Replacement of damaged roof &amp; renovation of school bldg</t>
  </si>
  <si>
    <t>N'garh Sishu Kalyan LPS</t>
  </si>
  <si>
    <t>Repair /renovation of school bldg</t>
  </si>
  <si>
    <t>Replacement of damaged roof due to hailstorm &amp; renovation of school bldg</t>
  </si>
  <si>
    <t>SMC Owguri Sadoubonua LPS</t>
  </si>
  <si>
    <t>SMC Rongbong MES</t>
  </si>
  <si>
    <t>SMC Rongbong Pather LPS</t>
  </si>
  <si>
    <t>SMC Rongbong Nabajyoti LPS</t>
  </si>
  <si>
    <t>Srimanta sankardev HS, Rongbong</t>
  </si>
  <si>
    <t>Decora Furniture</t>
  </si>
  <si>
    <t>Repair of 200 nos desk bench of DPS Numaligarh for distribution to various institutions in Golaghat</t>
  </si>
  <si>
    <t>M/s Kamal Gogoi</t>
  </si>
  <si>
    <t>Providing road barrier at Labanghat Checkpost as road safety measure</t>
  </si>
  <si>
    <t>CD/13-14/III/12</t>
  </si>
  <si>
    <t>Expenditure incurred as on 31st Mar,16</t>
  </si>
  <si>
    <t>NRL/CSR/SBA/81</t>
  </si>
  <si>
    <t>sinton , Jorhat</t>
  </si>
  <si>
    <t>Fin support for protection of environment in &amp; around Jorhat District</t>
  </si>
  <si>
    <t xml:space="preserve">Construction committee Silghat </t>
  </si>
  <si>
    <t>Construction of Common Toilet facility for public use in Silghat Jetty Nagaon</t>
  </si>
  <si>
    <t xml:space="preserve">Boys Toilet block at Mazdulapar LP School </t>
  </si>
  <si>
    <t>Narayanpur Kiron Yuva sangha, Bokial</t>
  </si>
  <si>
    <t>Renovation of yuva sangha building</t>
  </si>
  <si>
    <t>NSSS</t>
  </si>
  <si>
    <t>Felicitation of Sanata Tanti, Surjya Das, Monica das, sarmistha Pritam</t>
  </si>
  <si>
    <t>Kuruabahi yuvok sangha, Bokakhat</t>
  </si>
  <si>
    <t>Repair of roof shed</t>
  </si>
  <si>
    <t xml:space="preserve">Air fare for football coach for visit to NRL Football academy </t>
  </si>
  <si>
    <t>CD/11-12/III/66</t>
  </si>
  <si>
    <t>2 no Napathar Gaon Unnayan samity</t>
  </si>
  <si>
    <t>Construction of watch Tower</t>
  </si>
  <si>
    <t>CD/12-13/III/02 &amp; CD/11-12/III/79</t>
  </si>
  <si>
    <t>rAjabari Bagan Surakshya &amp; Ganja Tika gaon Unayan samiti</t>
  </si>
  <si>
    <t>repair of 3 old ringwell at Rajabari</t>
  </si>
  <si>
    <t>CD/12-13/III/27</t>
  </si>
  <si>
    <t>Rupeswar saikia</t>
  </si>
  <si>
    <t>Const.of waiting shed at Ponka chariali</t>
  </si>
  <si>
    <t>Balance budget</t>
  </si>
  <si>
    <t>Developement of Playground at Purabungla.( Bahbari football field)</t>
  </si>
  <si>
    <t>closed</t>
  </si>
  <si>
    <t>Const of 2 room at Aryabhatta Bidyapith, Kuruabahi</t>
  </si>
  <si>
    <t xml:space="preserve">SMC Aryabhatta Bidyapith </t>
  </si>
  <si>
    <t>Fin Support for 54th Annual session of Asom Natya Sanmilan</t>
  </si>
  <si>
    <t>Sl.No.</t>
  </si>
  <si>
    <t>CSR Project or activity identified</t>
  </si>
  <si>
    <t>Sector in which the Project is covered./Revelant section of schedule VII in which the project is covered(Note)</t>
  </si>
  <si>
    <t>Projevt pr programs(1) Local area or other (2) Specify the State and district where projects or programs was undertaken</t>
  </si>
  <si>
    <t>Amount outlay(budget) project or programs wise</t>
  </si>
  <si>
    <t>Amount spent
on the projects
or programs
Sub-heads: (1)
Direct expenditure
on projects
or programs
(2) Overheads:</t>
  </si>
  <si>
    <t>Cumulative
expenditure
upto to the
reporting
period</t>
  </si>
  <si>
    <t>Project</t>
  </si>
  <si>
    <t>Amount outlay</t>
  </si>
  <si>
    <t>exp</t>
  </si>
  <si>
    <t xml:space="preserve">Fin support for livelihood of women SHG </t>
  </si>
  <si>
    <t>"Niramoy"  a project that organizes routine free mobile medical camp in the villages in the vicinity of NRL in collaboration with VK NRL Hospital. Each medical camp covers a cluster of villages.</t>
  </si>
  <si>
    <t>Assistance provided for treatment of critical ailment to persons from economically weaker section of the society.</t>
  </si>
  <si>
    <t>"Paricchannata" a scheme to construct  100 nos of Low Cost Sanitary toilet for BPL household to ensure better health and Hygine including elimination of open defecation.</t>
  </si>
  <si>
    <t>"NRL Helping Hand" A scheme that support differently abled people by way of providing aid and appliances, supporting rehabilitation ,  operation of Handicapped School and to provide medical assistance etc.</t>
  </si>
  <si>
    <t>Implementation of flagship CSR programme "NRL Helping Hand 2015-16" covering persons with Disabilies in Golaghat district.</t>
  </si>
  <si>
    <t xml:space="preserve"> Project "Dishtri" - Free Eye screening cum cataract detection programme through Lions Eye Hospital and also to screen 4000 school students covering 20 schools.</t>
  </si>
  <si>
    <t>Organizing Campaigns in 20 nos. schools to promote awareness on Cleanliness and sanitation under Swachh Bharat Mission</t>
  </si>
  <si>
    <t>Relief &amp; rehabilitation of flood affacted people</t>
  </si>
  <si>
    <t>Providing assistance to farmers  of nearby localities for traditional &amp; alternate farming by way of providing fertilizers, seeds, tractorization support etc.</t>
  </si>
  <si>
    <t>Promotion of Livelihood of women through assistance to local weaving units for yarn, improved looms,sewing machines etc.</t>
  </si>
  <si>
    <t>Providing assistance to farmers  for agri farm eqipments</t>
  </si>
  <si>
    <t>Project " Uttoron"- providing skill development training to unemployed youths and persons with disabilities</t>
  </si>
  <si>
    <t>Providing facilities to nearby schools like electrification, desk-benches and repair &amp; redistribution of old desk benches</t>
  </si>
  <si>
    <t>Construction of new school building / classroom in  3 nos. schools</t>
  </si>
  <si>
    <t xml:space="preserve">Mazdulapar LP School </t>
  </si>
  <si>
    <t>Completed ( payment done 224720 against same app. amt)</t>
  </si>
  <si>
    <t>Project "Swanirbhar" -Promotion of livelihood to 11 nos SHG &amp; 7 nos entrepreneurs for sugarcane cultivation, goatery , piggery, diary farming, pisciculture, candle making unit, Steel fabrication unit, DTP centre, furniture unit, promoting tourism etc.</t>
  </si>
  <si>
    <t>Repair &amp; renovation of 32 nos. of nearby schools such as Building, Boundary wall,Auditorium, Toilet block, roof etc.</t>
  </si>
  <si>
    <t xml:space="preserve">Promotion of Education by providing  award of scholarship to the students under scheme "Gyandeep", "Prerona" "Dornacharya" , Special Scholarship, SSG Merit Scholarship &amp; MCM scholarship. </t>
  </si>
  <si>
    <t>Financial support to students of economically weaker section of the society and physically challenged students to pursue quality education</t>
  </si>
  <si>
    <t>Providing quality education through setting up library in 20 high schools under project "Library for all".</t>
  </si>
  <si>
    <t>Distribution of Test Paper among HSLC appearing students during 2015-16</t>
  </si>
  <si>
    <t>Supporting various educational institutes for organizing Technical workshop , Seminer , debating ,Quiz etc.</t>
  </si>
  <si>
    <t>Renewal of digital Literacy curriculum at Letekujan Tea Estate in association with IRDIS, Guwahati</t>
  </si>
  <si>
    <t>Providing items for road safety like reflective tape, barricading tape, road barrier, barricading cone as road safety measure</t>
  </si>
  <si>
    <t>Development of 2 nos. nearby village- Gandhigaon &amp; Napathar Notun Gaon as Model Village  special emphasis on developement of road infrastructure, electrification/ Solar energy , cleanliness and sanitation.</t>
  </si>
  <si>
    <t>Providing electrification in 5 nearby villages through APDCL under Deposit Work</t>
  </si>
  <si>
    <t xml:space="preserve">Providing water supply facility under Project "Jeevandhara" by reviving existing piped water scheme at Letekujan and repair &amp; renovation of existing 13 nos. ringwells in nearby villages </t>
  </si>
  <si>
    <t>Providing 60 nos. search lights in villages in and around refinery for protection against elephant infringement</t>
  </si>
  <si>
    <t>Development of rural infrastructure like construction of waiting shed, boundary wall in crematorium &amp; kabarsthan, repair&amp; renovation of community halls etc. in villages nearby the refinery</t>
  </si>
  <si>
    <t xml:space="preserve">Financial support to various organizations for Promotion of art, culture &amp; Literature of Assam </t>
  </si>
  <si>
    <t>Financial support to variuos organizations for Promoting sports events including rural sports</t>
  </si>
  <si>
    <t>Operation and maintenance of football academy at Numaligarh under project "Khel Prakshishan"</t>
  </si>
  <si>
    <t>Badminton Coaching centre at Furkating Indoor Studium.</t>
  </si>
  <si>
    <t xml:space="preserve">Financial support for coaching at Table Tennis Coaching Centre , Golaghat and Badminton coaching centre at Furkating Indoor Staduim under project "Khel Prashikshan" </t>
  </si>
  <si>
    <t>Providing support for environment protection through awareness programmes, tree plantation, waste paper recycling etc.</t>
  </si>
  <si>
    <t>Fin support for construction of Old Age Home at Dibrugarh and a Hospice for treating/Counselling terminally ill patient at Jorhat.</t>
  </si>
  <si>
    <t xml:space="preserve">Construction public Toilet &amp; providing ambulance for rescue animal at Assam State Zoo. </t>
  </si>
  <si>
    <t xml:space="preserve">Providing 3 nos. ambulance to cater to needs of nearby villages and 1 no. animal ambulance for rescue animal at Assam State Zoo. </t>
  </si>
  <si>
    <t xml:space="preserve">Providing financial support for repair/ renovation of 7 nos. local cultural clubs for promotion of local art &amp; culture. </t>
  </si>
  <si>
    <t>Financial support for conducting awareness camps on health &amp; family welfare in Dibrugarh and Legal awarenes in villages of Golaghat district</t>
  </si>
  <si>
    <t>Within 10KM radius of Refinery, Golaghat Assam</t>
  </si>
  <si>
    <t>Within Assam</t>
  </si>
  <si>
    <t xml:space="preserve"> Project "Dishtri" - Free Eye screening cum cataract detection programme through Lions Eye Hospital and also to screen students covering 20 schools.</t>
  </si>
  <si>
    <t>"NRL Helping Hand" A scheme that support differently abled people by way of providing aid and appliances, supporting rehabilitation and to providing food, facilities, medical assistance etc.</t>
  </si>
  <si>
    <t>Organizing three nos. of veterinary vaccination camp in and around refinery</t>
  </si>
  <si>
    <t>Relief &amp; rehabilitation of flood affected people</t>
  </si>
  <si>
    <t>Financial support towards conducting 12th South Asian Games at Guwahati &amp; Shillong</t>
  </si>
  <si>
    <t>Conducting Base line survey within 5KM radius of refinery and an impact assessment study of Major CSR initiatives of NRL during last 5 years.</t>
  </si>
  <si>
    <t>Conduct on Base line survey within 5KM radius of refinery and  an impact assessment study of Major CSR initiatives of NRL during last 5 years.</t>
  </si>
  <si>
    <t>Siliguri, West Bengal and Within 10KM radius of Refinery, Golaghat Assam</t>
  </si>
  <si>
    <t>Promotion of Livelihood through cultivation of mushroom covering 10 SHG of adjoining villages of Refinery</t>
  </si>
  <si>
    <t>Livelihood and Sanitation programme at Flood affected ST village Boraikhowa</t>
  </si>
  <si>
    <t>Art and Culture, public libraries (Item No. (v) of Schedule-VII)</t>
  </si>
  <si>
    <t>Contribution to SC/ST/OBC/Minorities/Women funds (Item No. (viii) of Schedule-VII)</t>
  </si>
  <si>
    <t>Drinking Water Supply (Item No. (i) of Schedule-VII)</t>
  </si>
  <si>
    <t>Education (Item No. (ii) of Schedule-VII)</t>
  </si>
  <si>
    <t>Forest and Environment, Animal Welfare etc. (Item No. (iv) of Schedule-VII)</t>
  </si>
  <si>
    <t>Health Care (Item No. (i) of Schedule-VII)</t>
  </si>
  <si>
    <t>Poverty Alleviation (Item No. (i) of Schedule-VII)</t>
  </si>
  <si>
    <t>Rural Development (Item No. (x) of Schedule-VII)</t>
  </si>
  <si>
    <t>Sanitation (Item No. (i) of Schedule-VII of the Companies Act, 2013)</t>
  </si>
  <si>
    <t>Skill Development and Livelihood (Item No. (ii) of Schedule-VII)</t>
  </si>
  <si>
    <t>Social Welfare (Item No. (iii) of Schedule-VII)</t>
  </si>
  <si>
    <t>Sports (Item No. (vii) of Schedule-VII)</t>
  </si>
  <si>
    <t>Skill Development and Livelihood (Item No. (ii) of Schedule-VII) / Contribution to SC/ST/OBC/Minorities/Women funds (Item No. (viii) of Schedule-VII)</t>
  </si>
  <si>
    <t>Skill Development and Livelihood (Item No. (ii) of Schedule-VII)/ Poverty Alleviation (Item No. (i) of Schedule-VII)</t>
  </si>
  <si>
    <t>NGO</t>
  </si>
  <si>
    <t xml:space="preserve">Directly by CPSE </t>
  </si>
  <si>
    <t>Amount spent:
Direct or
through
implementing
agency (NGO/Trust/Scciety /State Govt/Directly by CPSE)</t>
  </si>
  <si>
    <t>State Govt</t>
  </si>
  <si>
    <t>Society</t>
  </si>
  <si>
    <t>Trust</t>
  </si>
  <si>
    <t>Overheads</t>
  </si>
  <si>
    <t>TOTAL</t>
  </si>
  <si>
    <t>(Amt in Lakhs)</t>
  </si>
  <si>
    <t>"Swacchh Vidyalaya Abhiyan" A project to construct 102 toilets and maintain toilets at schools in Assam</t>
  </si>
  <si>
    <t>Total exp. As per system</t>
  </si>
  <si>
    <t>Total as per projects</t>
  </si>
  <si>
    <t xml:space="preserve">in lakhs </t>
  </si>
  <si>
    <t>Miscelleneous activities/ Overheads</t>
  </si>
  <si>
    <t>system exp</t>
  </si>
  <si>
    <t>project total</t>
  </si>
  <si>
    <t>TOTAL Exp</t>
  </si>
  <si>
    <t>Summery of CSR Expenditure  for 2015-16</t>
  </si>
  <si>
    <t>Providing 136 Solar home lighting system (SHLS) to BPL Household in 3 nos un Electrified Villages within 10 KM radius of Refinery</t>
  </si>
  <si>
    <t>1/2 qtr</t>
  </si>
  <si>
    <t>3/4 qtr</t>
  </si>
  <si>
    <r>
      <t xml:space="preserve">Providing quality education through setting up library in </t>
    </r>
    <r>
      <rPr>
        <sz val="10"/>
        <color rgb="FFFF0000"/>
        <rFont val="Calibri"/>
        <family val="2"/>
        <scheme val="minor"/>
      </rPr>
      <t>10 high schools</t>
    </r>
    <r>
      <rPr>
        <sz val="10"/>
        <color theme="1"/>
        <rFont val="Calibri"/>
        <family val="2"/>
        <scheme val="minor"/>
      </rPr>
      <t xml:space="preserve"> under project "Library for all".</t>
    </r>
  </si>
  <si>
    <t>Beneficiaries</t>
  </si>
  <si>
    <t>people of nearby villages</t>
  </si>
  <si>
    <t>10 nos women SHG</t>
  </si>
  <si>
    <t>15 nos of Farmer Mgmt Committes</t>
  </si>
  <si>
    <t>People at large</t>
  </si>
  <si>
    <t>Farmers of nearby areas</t>
  </si>
  <si>
    <t>Farmers of 11 villages under Bokakhat Sub Div</t>
  </si>
  <si>
    <t>Villagers of Gutung, Boraihkowa &amp; Bonkuwal village</t>
  </si>
  <si>
    <t>ST villagers of Boraikhuwa village</t>
  </si>
  <si>
    <t xml:space="preserve"> 11 nos SHG &amp; 7 nos entrepreneurs for sugarcane cultivation, goatery , piggery, diary farming, pisciculture, candle making unit, Steel fabrication unit, DTP centre, furniture unit, promoting tourism etc.</t>
  </si>
  <si>
    <t>Women SHGs of nearby areas &amp; 40 nos weavers of Lakhimpur Dist.</t>
  </si>
  <si>
    <t>4 nos of PAP SHG of Siliguri Marketing Terminal</t>
  </si>
  <si>
    <t>2 nos. SHGs of nearby areas</t>
  </si>
  <si>
    <t>18 nos. PwD</t>
  </si>
  <si>
    <t>20 nos. girl students of nearby areas</t>
  </si>
  <si>
    <t>14 nos of Girl student</t>
  </si>
  <si>
    <t>24 nos. youths of nearby areas</t>
  </si>
  <si>
    <t xml:space="preserve">90 PwDs </t>
  </si>
  <si>
    <t xml:space="preserve">Nearby Women </t>
  </si>
  <si>
    <t>136 households of 3 villages</t>
  </si>
  <si>
    <t>Students of resp. schools</t>
  </si>
  <si>
    <t>Teachers of Golaghat Dist.</t>
  </si>
  <si>
    <t>Students of nearby areas</t>
  </si>
  <si>
    <t>Students of Assam</t>
  </si>
  <si>
    <t>Ms Haripriya Thengal</t>
  </si>
  <si>
    <t>Students at large</t>
  </si>
  <si>
    <t>Nearby people</t>
  </si>
  <si>
    <t>Students of resp schools</t>
  </si>
  <si>
    <t>People of Gandhigaon &amp; Na-Pathar Notun gaon</t>
  </si>
  <si>
    <t>people of nearby areas</t>
  </si>
  <si>
    <t>People of Golaghat town</t>
  </si>
  <si>
    <t xml:space="preserve">People of  nearby villages </t>
  </si>
  <si>
    <t>PwD people of nearby areas</t>
  </si>
  <si>
    <t xml:space="preserve">Critical patients of Jorhat </t>
  </si>
  <si>
    <t>Animal welfare</t>
  </si>
  <si>
    <t>Students of DPS</t>
  </si>
  <si>
    <t>Environment protection</t>
  </si>
  <si>
    <t>Swachh Bharat Mission</t>
  </si>
  <si>
    <t>Budding players of Golaghat</t>
  </si>
  <si>
    <t>Players of NRL Footbal academy</t>
  </si>
  <si>
    <t xml:space="preserve"> -</t>
  </si>
  <si>
    <t xml:space="preserve">16,943 patients </t>
  </si>
  <si>
    <t xml:space="preserve">2467 patients screened &amp;   371 cataract cases operated and 693 spectacles provided. 
4913 students screened and 287 nos. spectacles provided
</t>
  </si>
  <si>
    <t>"Niramoy"  a project that organizes routine free mobile medical camp in the villages in the vicinity of NRL in collaboration with VK NRL Hospital.</t>
  </si>
  <si>
    <t>400028 / 36</t>
  </si>
  <si>
    <t>Students of proposed Nursing school</t>
  </si>
  <si>
    <t>Payment released in 2015-16</t>
  </si>
  <si>
    <t>CSR PROJECT DETAILS 2015-16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</si>
</sst>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B0F0"/>
      <name val="Calibri"/>
      <family val="2"/>
      <scheme val="minor"/>
    </font>
    <font>
      <sz val="10"/>
      <color rgb="FFDC14BF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FF6699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4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DC14BF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65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2" fontId="2" fillId="0" borderId="5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2" fontId="2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2" fontId="4" fillId="0" borderId="0" xfId="0" applyNumberFormat="1" applyFont="1" applyAlignment="1">
      <alignment vertical="center" wrapText="1"/>
    </xf>
    <xf numFmtId="2" fontId="5" fillId="0" borderId="1" xfId="1" applyNumberFormat="1" applyFont="1" applyBorder="1" applyAlignment="1">
      <alignment vertical="center" wrapText="1"/>
    </xf>
    <xf numFmtId="2" fontId="2" fillId="0" borderId="0" xfId="0" applyNumberFormat="1" applyFont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0" borderId="5" xfId="4" applyFont="1" applyFill="1" applyBorder="1" applyAlignment="1">
      <alignment horizontal="justify" vertical="center" wrapText="1"/>
    </xf>
    <xf numFmtId="0" fontId="2" fillId="0" borderId="5" xfId="0" applyFont="1" applyFill="1" applyBorder="1" applyAlignment="1">
      <alignment horizontal="center" vertical="center"/>
    </xf>
    <xf numFmtId="0" fontId="5" fillId="0" borderId="1" xfId="1" applyFont="1" applyBorder="1" applyAlignment="1">
      <alignment horizontal="justify" vertical="center" wrapText="1"/>
    </xf>
    <xf numFmtId="0" fontId="9" fillId="2" borderId="1" xfId="1" applyFont="1" applyFill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 wrapText="1"/>
    </xf>
    <xf numFmtId="2" fontId="2" fillId="0" borderId="0" xfId="0" applyNumberFormat="1" applyFont="1" applyAlignment="1">
      <alignment horizontal="right" vertical="top" wrapText="1"/>
    </xf>
    <xf numFmtId="0" fontId="2" fillId="0" borderId="1" xfId="0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2" fontId="9" fillId="0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justify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9" fillId="0" borderId="1" xfId="1" applyFont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9" fillId="0" borderId="5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left" vertical="center" wrapText="1"/>
    </xf>
    <xf numFmtId="2" fontId="9" fillId="0" borderId="5" xfId="0" applyNumberFormat="1" applyFont="1" applyBorder="1" applyAlignment="1">
      <alignment vertical="center" wrapText="1"/>
    </xf>
    <xf numFmtId="2" fontId="9" fillId="0" borderId="1" xfId="0" applyNumberFormat="1" applyFont="1" applyBorder="1" applyAlignment="1">
      <alignment vertical="center" wrapText="1"/>
    </xf>
    <xf numFmtId="2" fontId="9" fillId="0" borderId="1" xfId="0" applyNumberFormat="1" applyFont="1" applyBorder="1" applyAlignment="1">
      <alignment horizontal="right" vertical="center" wrapText="1"/>
    </xf>
    <xf numFmtId="2" fontId="9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0" fontId="9" fillId="0" borderId="1" xfId="4" applyFont="1" applyFill="1" applyBorder="1" applyAlignment="1">
      <alignment horizontal="justify" vertical="center" wrapText="1"/>
    </xf>
    <xf numFmtId="2" fontId="2" fillId="0" borderId="1" xfId="0" applyNumberFormat="1" applyFont="1" applyBorder="1" applyAlignment="1">
      <alignment horizontal="justify" vertical="center" wrapText="1"/>
    </xf>
    <xf numFmtId="2" fontId="9" fillId="0" borderId="1" xfId="0" applyNumberFormat="1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9" fillId="0" borderId="5" xfId="0" applyFont="1" applyFill="1" applyBorder="1" applyAlignment="1">
      <alignment horizontal="justify" vertical="center" wrapText="1"/>
    </xf>
    <xf numFmtId="2" fontId="2" fillId="0" borderId="1" xfId="0" applyNumberFormat="1" applyFont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/>
    </xf>
    <xf numFmtId="2" fontId="2" fillId="2" borderId="1" xfId="0" applyNumberFormat="1" applyFont="1" applyFill="1" applyBorder="1" applyAlignment="1">
      <alignment horizontal="justify" vertical="center" wrapText="1"/>
    </xf>
    <xf numFmtId="2" fontId="2" fillId="3" borderId="1" xfId="0" applyNumberFormat="1" applyFont="1" applyFill="1" applyBorder="1" applyAlignment="1">
      <alignment horizontal="right" vertical="center" wrapText="1"/>
    </xf>
    <xf numFmtId="0" fontId="2" fillId="3" borderId="5" xfId="0" applyFont="1" applyFill="1" applyBorder="1" applyAlignment="1">
      <alignment horizontal="center" vertical="center"/>
    </xf>
    <xf numFmtId="2" fontId="13" fillId="0" borderId="0" xfId="0" applyNumberFormat="1" applyFont="1"/>
    <xf numFmtId="0" fontId="13" fillId="0" borderId="0" xfId="0" applyFont="1"/>
    <xf numFmtId="2" fontId="12" fillId="0" borderId="0" xfId="0" applyNumberFormat="1" applyFont="1" applyFill="1" applyBorder="1" applyAlignment="1">
      <alignment horizontal="center" vertical="top" wrapText="1"/>
    </xf>
    <xf numFmtId="2" fontId="12" fillId="0" borderId="0" xfId="0" applyNumberFormat="1" applyFont="1" applyFill="1" applyBorder="1" applyAlignment="1">
      <alignment horizontal="right" vertical="top" wrapText="1"/>
    </xf>
    <xf numFmtId="2" fontId="2" fillId="0" borderId="4" xfId="0" applyNumberFormat="1" applyFont="1" applyBorder="1" applyAlignment="1">
      <alignment horizontal="justify" vertical="center" wrapText="1"/>
    </xf>
    <xf numFmtId="0" fontId="4" fillId="0" borderId="0" xfId="0" applyFont="1" applyAlignment="1">
      <alignment horizontal="left" vertical="center" wrapText="1"/>
    </xf>
    <xf numFmtId="2" fontId="3" fillId="0" borderId="1" xfId="0" applyNumberFormat="1" applyFont="1" applyBorder="1" applyAlignment="1">
      <alignment vertical="top" wrapText="1"/>
    </xf>
    <xf numFmtId="0" fontId="2" fillId="7" borderId="5" xfId="0" applyFont="1" applyFill="1" applyBorder="1" applyAlignment="1">
      <alignment horizontal="center" vertical="center" wrapText="1"/>
    </xf>
    <xf numFmtId="2" fontId="2" fillId="7" borderId="1" xfId="0" applyNumberFormat="1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justify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2" fontId="15" fillId="0" borderId="1" xfId="0" applyNumberFormat="1" applyFont="1" applyFill="1" applyBorder="1" applyAlignment="1">
      <alignment vertical="center" wrapText="1"/>
    </xf>
    <xf numFmtId="0" fontId="2" fillId="4" borderId="5" xfId="0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right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2" fontId="2" fillId="7" borderId="1" xfId="0" applyNumberFormat="1" applyFont="1" applyFill="1" applyBorder="1" applyAlignment="1">
      <alignment horizontal="right" vertical="center" wrapText="1"/>
    </xf>
    <xf numFmtId="0" fontId="2" fillId="7" borderId="5" xfId="0" applyFont="1" applyFill="1" applyBorder="1" applyAlignment="1">
      <alignment horizontal="justify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justify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justify" vertical="center" wrapText="1"/>
    </xf>
    <xf numFmtId="0" fontId="9" fillId="7" borderId="1" xfId="0" applyFont="1" applyFill="1" applyBorder="1" applyAlignment="1">
      <alignment horizontal="justify" vertical="center" wrapText="1"/>
    </xf>
    <xf numFmtId="2" fontId="2" fillId="7" borderId="1" xfId="0" applyNumberFormat="1" applyFont="1" applyFill="1" applyBorder="1" applyAlignment="1">
      <alignment horizontal="justify" vertical="center" wrapText="1"/>
    </xf>
    <xf numFmtId="0" fontId="9" fillId="11" borderId="1" xfId="0" applyFont="1" applyFill="1" applyBorder="1" applyAlignment="1">
      <alignment horizontal="justify" vertical="center" wrapText="1"/>
    </xf>
    <xf numFmtId="2" fontId="15" fillId="0" borderId="1" xfId="0" applyNumberFormat="1" applyFont="1" applyBorder="1" applyAlignment="1">
      <alignment horizontal="justify" vertical="center" wrapText="1"/>
    </xf>
    <xf numFmtId="0" fontId="3" fillId="5" borderId="1" xfId="0" applyFont="1" applyFill="1" applyBorder="1" applyAlignment="1">
      <alignment horizontal="left" vertical="top" wrapText="1"/>
    </xf>
    <xf numFmtId="2" fontId="3" fillId="5" borderId="1" xfId="0" applyNumberFormat="1" applyFont="1" applyFill="1" applyBorder="1" applyAlignment="1">
      <alignment horizontal="center" vertical="top" wrapText="1"/>
    </xf>
    <xf numFmtId="2" fontId="10" fillId="2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justify" vertical="center" wrapText="1"/>
    </xf>
    <xf numFmtId="2" fontId="9" fillId="0" borderId="1" xfId="0" applyNumberFormat="1" applyFont="1" applyFill="1" applyBorder="1" applyAlignment="1">
      <alignment horizontal="right" vertical="center"/>
    </xf>
    <xf numFmtId="2" fontId="9" fillId="0" borderId="1" xfId="0" applyNumberFormat="1" applyFont="1" applyFill="1" applyBorder="1" applyAlignment="1">
      <alignment horizontal="justify" vertical="center" wrapText="1"/>
    </xf>
    <xf numFmtId="4" fontId="0" fillId="0" borderId="0" xfId="0" applyNumberFormat="1"/>
    <xf numFmtId="0" fontId="0" fillId="0" borderId="0" xfId="0" applyAlignment="1">
      <alignment horizontal="center"/>
    </xf>
    <xf numFmtId="4" fontId="17" fillId="12" borderId="0" xfId="0" applyNumberFormat="1" applyFont="1" applyFill="1"/>
    <xf numFmtId="2" fontId="4" fillId="0" borderId="0" xfId="0" applyNumberFormat="1" applyFont="1" applyFill="1" applyAlignment="1">
      <alignment vertical="center" wrapText="1"/>
    </xf>
    <xf numFmtId="2" fontId="5" fillId="0" borderId="1" xfId="1" applyNumberFormat="1" applyFont="1" applyFill="1" applyBorder="1" applyAlignment="1">
      <alignment vertical="center" wrapText="1"/>
    </xf>
    <xf numFmtId="2" fontId="2" fillId="0" borderId="5" xfId="0" applyNumberFormat="1" applyFont="1" applyFill="1" applyBorder="1" applyAlignment="1">
      <alignment vertical="center" wrapText="1"/>
    </xf>
    <xf numFmtId="2" fontId="2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horizontal="justify" vertical="center" wrapText="1"/>
    </xf>
    <xf numFmtId="0" fontId="7" fillId="8" borderId="6" xfId="0" applyFont="1" applyFill="1" applyBorder="1" applyAlignment="1">
      <alignment horizontal="justify" vertical="center" wrapText="1"/>
    </xf>
    <xf numFmtId="0" fontId="7" fillId="14" borderId="1" xfId="0" applyFont="1" applyFill="1" applyBorder="1" applyAlignment="1">
      <alignment horizontal="justify" vertical="center" wrapText="1"/>
    </xf>
    <xf numFmtId="0" fontId="2" fillId="0" borderId="5" xfId="0" applyFont="1" applyFill="1" applyBorder="1" applyAlignment="1">
      <alignment horizontal="justify" vertical="center"/>
    </xf>
    <xf numFmtId="2" fontId="2" fillId="0" borderId="5" xfId="0" applyNumberFormat="1" applyFont="1" applyFill="1" applyBorder="1" applyAlignment="1">
      <alignment horizontal="right" vertical="center"/>
    </xf>
    <xf numFmtId="2" fontId="2" fillId="0" borderId="5" xfId="0" applyNumberFormat="1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vertical="center"/>
    </xf>
    <xf numFmtId="2" fontId="15" fillId="0" borderId="1" xfId="0" applyNumberFormat="1" applyFont="1" applyFill="1" applyBorder="1" applyAlignment="1">
      <alignment horizontal="right" vertical="center"/>
    </xf>
    <xf numFmtId="0" fontId="8" fillId="0" borderId="2" xfId="3" applyFont="1" applyFill="1" applyBorder="1" applyAlignment="1">
      <alignment vertical="center"/>
    </xf>
    <xf numFmtId="2" fontId="2" fillId="0" borderId="7" xfId="0" applyNumberFormat="1" applyFont="1" applyFill="1" applyBorder="1" applyAlignment="1">
      <alignment horizontal="right" vertical="center"/>
    </xf>
    <xf numFmtId="2" fontId="15" fillId="0" borderId="7" xfId="0" applyNumberFormat="1" applyFont="1" applyFill="1" applyBorder="1" applyAlignment="1">
      <alignment horizontal="right" vertical="center"/>
    </xf>
    <xf numFmtId="0" fontId="9" fillId="0" borderId="3" xfId="1" applyFont="1" applyFill="1" applyBorder="1" applyAlignment="1">
      <alignment horizontal="justify" vertical="center" wrapText="1"/>
    </xf>
    <xf numFmtId="0" fontId="8" fillId="0" borderId="1" xfId="1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justify" vertical="center" wrapText="1"/>
    </xf>
    <xf numFmtId="0" fontId="9" fillId="0" borderId="5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2" fontId="2" fillId="0" borderId="4" xfId="0" applyNumberFormat="1" applyFont="1" applyFill="1" applyBorder="1" applyAlignment="1">
      <alignment horizontal="right" vertical="center" wrapText="1"/>
    </xf>
    <xf numFmtId="2" fontId="15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2" fontId="10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vertical="center"/>
    </xf>
    <xf numFmtId="0" fontId="9" fillId="15" borderId="1" xfId="0" applyFont="1" applyFill="1" applyBorder="1" applyAlignment="1">
      <alignment horizontal="justify" vertical="center" wrapText="1"/>
    </xf>
    <xf numFmtId="0" fontId="9" fillId="17" borderId="1" xfId="0" applyFont="1" applyFill="1" applyBorder="1" applyAlignment="1">
      <alignment horizontal="justify" vertical="center" wrapText="1"/>
    </xf>
    <xf numFmtId="0" fontId="9" fillId="16" borderId="1" xfId="0" applyFont="1" applyFill="1" applyBorder="1" applyAlignment="1">
      <alignment horizontal="justify" vertical="center" wrapText="1"/>
    </xf>
    <xf numFmtId="0" fontId="9" fillId="18" borderId="1" xfId="0" applyFont="1" applyFill="1" applyBorder="1" applyAlignment="1">
      <alignment horizontal="justify" vertical="center" wrapText="1"/>
    </xf>
    <xf numFmtId="0" fontId="9" fillId="22" borderId="1" xfId="0" applyFont="1" applyFill="1" applyBorder="1" applyAlignment="1">
      <alignment horizontal="justify" vertical="center" wrapText="1"/>
    </xf>
    <xf numFmtId="0" fontId="9" fillId="8" borderId="1" xfId="0" applyFont="1" applyFill="1" applyBorder="1" applyAlignment="1">
      <alignment horizontal="justify" vertical="center" wrapText="1"/>
    </xf>
    <xf numFmtId="0" fontId="9" fillId="19" borderId="1" xfId="0" applyFont="1" applyFill="1" applyBorder="1" applyAlignment="1">
      <alignment horizontal="justify" vertical="center" wrapText="1"/>
    </xf>
    <xf numFmtId="0" fontId="9" fillId="23" borderId="1" xfId="0" applyFont="1" applyFill="1" applyBorder="1" applyAlignment="1">
      <alignment horizontal="justify" vertical="center" wrapText="1"/>
    </xf>
    <xf numFmtId="0" fontId="9" fillId="3" borderId="1" xfId="1" applyFont="1" applyFill="1" applyBorder="1" applyAlignment="1">
      <alignment horizontal="justify" vertical="center" wrapText="1"/>
    </xf>
    <xf numFmtId="0" fontId="15" fillId="3" borderId="5" xfId="0" applyFont="1" applyFill="1" applyBorder="1" applyAlignment="1">
      <alignment horizontal="justify" vertical="center"/>
    </xf>
    <xf numFmtId="0" fontId="9" fillId="21" borderId="3" xfId="1" applyFont="1" applyFill="1" applyBorder="1" applyAlignment="1">
      <alignment horizontal="justify" vertical="center" wrapText="1"/>
    </xf>
    <xf numFmtId="0" fontId="9" fillId="21" borderId="5" xfId="4" applyFont="1" applyFill="1" applyBorder="1" applyAlignment="1">
      <alignment horizontal="justify" vertical="center" wrapText="1"/>
    </xf>
    <xf numFmtId="0" fontId="9" fillId="28" borderId="1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9" fillId="25" borderId="1" xfId="0" applyFont="1" applyFill="1" applyBorder="1" applyAlignment="1">
      <alignment horizontal="justify" vertical="center" wrapText="1"/>
    </xf>
    <xf numFmtId="0" fontId="2" fillId="31" borderId="1" xfId="0" applyFont="1" applyFill="1" applyBorder="1" applyAlignment="1">
      <alignment horizontal="justify" vertical="center" wrapText="1"/>
    </xf>
    <xf numFmtId="0" fontId="9" fillId="29" borderId="1" xfId="0" applyFont="1" applyFill="1" applyBorder="1" applyAlignment="1">
      <alignment horizontal="justify" vertical="center" wrapText="1"/>
    </xf>
    <xf numFmtId="0" fontId="9" fillId="6" borderId="1" xfId="0" applyFont="1" applyFill="1" applyBorder="1" applyAlignment="1">
      <alignment horizontal="justify" vertical="center" wrapText="1"/>
    </xf>
    <xf numFmtId="0" fontId="9" fillId="8" borderId="5" xfId="0" applyFont="1" applyFill="1" applyBorder="1" applyAlignment="1">
      <alignment horizontal="justify" vertical="center" wrapText="1"/>
    </xf>
    <xf numFmtId="2" fontId="2" fillId="0" borderId="1" xfId="0" applyNumberFormat="1" applyFont="1" applyFill="1" applyBorder="1" applyAlignment="1">
      <alignment horizontal="justify" vertical="center" wrapText="1"/>
    </xf>
    <xf numFmtId="2" fontId="2" fillId="0" borderId="4" xfId="0" applyNumberFormat="1" applyFont="1" applyFill="1" applyBorder="1" applyAlignment="1">
      <alignment horizontal="justify" vertical="center" wrapText="1"/>
    </xf>
    <xf numFmtId="2" fontId="15" fillId="0" borderId="1" xfId="0" applyNumberFormat="1" applyFont="1" applyFill="1" applyBorder="1" applyAlignment="1">
      <alignment horizontal="justify" vertical="center" wrapText="1"/>
    </xf>
    <xf numFmtId="2" fontId="2" fillId="0" borderId="1" xfId="0" applyNumberFormat="1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horizontal="justify" vertical="center" wrapText="1"/>
    </xf>
    <xf numFmtId="0" fontId="7" fillId="30" borderId="1" xfId="0" applyFont="1" applyFill="1" applyBorder="1" applyAlignment="1">
      <alignment horizontal="justify" vertical="center" wrapText="1"/>
    </xf>
    <xf numFmtId="0" fontId="11" fillId="34" borderId="1" xfId="0" applyFont="1" applyFill="1" applyBorder="1" applyAlignment="1">
      <alignment vertical="center"/>
    </xf>
    <xf numFmtId="0" fontId="11" fillId="34" borderId="1" xfId="0" applyFont="1" applyFill="1" applyBorder="1" applyAlignment="1">
      <alignment horizontal="left" vertical="center" wrapText="1"/>
    </xf>
    <xf numFmtId="0" fontId="11" fillId="34" borderId="1" xfId="0" applyFont="1" applyFill="1" applyBorder="1" applyAlignment="1">
      <alignment horizontal="left" wrapText="1"/>
    </xf>
    <xf numFmtId="0" fontId="5" fillId="0" borderId="2" xfId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/>
    </xf>
    <xf numFmtId="0" fontId="2" fillId="0" borderId="2" xfId="0" applyFont="1" applyBorder="1" applyAlignment="1">
      <alignment horizontal="justify" vertical="center" wrapText="1"/>
    </xf>
    <xf numFmtId="0" fontId="9" fillId="0" borderId="2" xfId="0" applyFont="1" applyFill="1" applyBorder="1" applyAlignment="1">
      <alignment horizontal="justify" vertical="center" wrapText="1"/>
    </xf>
    <xf numFmtId="0" fontId="9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/>
    </xf>
    <xf numFmtId="0" fontId="9" fillId="0" borderId="2" xfId="0" applyFont="1" applyBorder="1" applyAlignment="1">
      <alignment horizontal="justify" vertical="center"/>
    </xf>
    <xf numFmtId="2" fontId="18" fillId="5" borderId="0" xfId="0" applyNumberFormat="1" applyFont="1" applyFill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5" fillId="0" borderId="0" xfId="0" applyFont="1" applyAlignment="1">
      <alignment horizontal="justify" vertical="center" wrapText="1"/>
    </xf>
    <xf numFmtId="0" fontId="19" fillId="8" borderId="1" xfId="0" applyFont="1" applyFill="1" applyBorder="1" applyAlignment="1">
      <alignment horizontal="justify" vertical="top" wrapText="1"/>
    </xf>
    <xf numFmtId="0" fontId="9" fillId="14" borderId="1" xfId="0" applyFont="1" applyFill="1" applyBorder="1" applyAlignment="1">
      <alignment horizontal="justify" vertical="center" wrapText="1"/>
    </xf>
    <xf numFmtId="0" fontId="9" fillId="3" borderId="5" xfId="0" applyFont="1" applyFill="1" applyBorder="1" applyAlignment="1">
      <alignment horizontal="justify" vertical="center"/>
    </xf>
    <xf numFmtId="0" fontId="9" fillId="3" borderId="5" xfId="0" applyFont="1" applyFill="1" applyBorder="1" applyAlignment="1">
      <alignment horizontal="justify" vertical="center" wrapText="1"/>
    </xf>
    <xf numFmtId="0" fontId="9" fillId="25" borderId="5" xfId="0" applyFont="1" applyFill="1" applyBorder="1" applyAlignment="1">
      <alignment horizontal="justify" vertical="center" wrapText="1"/>
    </xf>
    <xf numFmtId="0" fontId="9" fillId="22" borderId="5" xfId="0" applyFont="1" applyFill="1" applyBorder="1" applyAlignment="1">
      <alignment horizontal="justify" vertical="center" wrapText="1"/>
    </xf>
    <xf numFmtId="0" fontId="9" fillId="26" borderId="1" xfId="0" applyFont="1" applyFill="1" applyBorder="1" applyAlignment="1">
      <alignment horizontal="justify" vertical="center" wrapText="1"/>
    </xf>
    <xf numFmtId="0" fontId="9" fillId="26" borderId="5" xfId="0" applyFont="1" applyFill="1" applyBorder="1" applyAlignment="1">
      <alignment horizontal="justify" vertical="center" wrapText="1"/>
    </xf>
    <xf numFmtId="0" fontId="9" fillId="26" borderId="1" xfId="4" applyFont="1" applyFill="1" applyBorder="1" applyAlignment="1">
      <alignment horizontal="justify" vertical="center" wrapText="1"/>
    </xf>
    <xf numFmtId="0" fontId="9" fillId="21" borderId="1" xfId="0" applyFont="1" applyFill="1" applyBorder="1" applyAlignment="1">
      <alignment horizontal="justify" vertical="center" wrapText="1"/>
    </xf>
    <xf numFmtId="0" fontId="9" fillId="21" borderId="0" xfId="0" applyFont="1" applyFill="1" applyBorder="1" applyAlignment="1">
      <alignment horizontal="justify" vertical="center" wrapText="1"/>
    </xf>
    <xf numFmtId="0" fontId="9" fillId="18" borderId="1" xfId="0" applyFont="1" applyFill="1" applyBorder="1" applyAlignment="1">
      <alignment horizontal="left" vertical="center" wrapText="1" readingOrder="1"/>
    </xf>
    <xf numFmtId="0" fontId="9" fillId="20" borderId="1" xfId="0" applyFont="1" applyFill="1" applyBorder="1" applyAlignment="1">
      <alignment horizontal="justify" vertical="center" wrapText="1"/>
    </xf>
    <xf numFmtId="0" fontId="9" fillId="28" borderId="1" xfId="1" applyFont="1" applyFill="1" applyBorder="1" applyAlignment="1">
      <alignment horizontal="justify" vertical="center" wrapText="1"/>
    </xf>
    <xf numFmtId="0" fontId="9" fillId="28" borderId="5" xfId="0" applyFont="1" applyFill="1" applyBorder="1" applyAlignment="1">
      <alignment horizontal="justify" vertical="center" wrapText="1"/>
    </xf>
    <xf numFmtId="0" fontId="9" fillId="13" borderId="1" xfId="1" applyFont="1" applyFill="1" applyBorder="1" applyAlignment="1">
      <alignment horizontal="justify" vertical="center" wrapText="1"/>
    </xf>
    <xf numFmtId="0" fontId="9" fillId="16" borderId="1" xfId="1" applyFont="1" applyFill="1" applyBorder="1" applyAlignment="1">
      <alignment horizontal="justify" vertical="center" wrapText="1"/>
    </xf>
    <xf numFmtId="0" fontId="9" fillId="30" borderId="1" xfId="0" applyFont="1" applyFill="1" applyBorder="1" applyAlignment="1">
      <alignment horizontal="justify" vertical="center" wrapText="1"/>
    </xf>
    <xf numFmtId="0" fontId="9" fillId="27" borderId="1" xfId="0" applyFont="1" applyFill="1" applyBorder="1" applyAlignment="1">
      <alignment horizontal="justify" vertical="center" wrapText="1"/>
    </xf>
    <xf numFmtId="0" fontId="9" fillId="27" borderId="5" xfId="0" applyFont="1" applyFill="1" applyBorder="1" applyAlignment="1">
      <alignment horizontal="justify" vertical="center" wrapText="1"/>
    </xf>
    <xf numFmtId="0" fontId="9" fillId="32" borderId="1" xfId="1" applyFont="1" applyFill="1" applyBorder="1" applyAlignment="1">
      <alignment horizontal="justify" vertical="center" wrapText="1"/>
    </xf>
    <xf numFmtId="0" fontId="9" fillId="32" borderId="1" xfId="0" applyFont="1" applyFill="1" applyBorder="1" applyAlignment="1">
      <alignment horizontal="justify" vertical="center" wrapText="1"/>
    </xf>
    <xf numFmtId="0" fontId="9" fillId="32" borderId="0" xfId="0" applyFont="1" applyFill="1" applyBorder="1" applyAlignment="1">
      <alignment horizontal="justify" vertical="center" wrapText="1"/>
    </xf>
    <xf numFmtId="0" fontId="9" fillId="33" borderId="1" xfId="0" applyFont="1" applyFill="1" applyBorder="1" applyAlignment="1">
      <alignment horizontal="justify" vertical="center" wrapText="1"/>
    </xf>
    <xf numFmtId="0" fontId="7" fillId="16" borderId="1" xfId="0" applyFont="1" applyFill="1" applyBorder="1" applyAlignment="1">
      <alignment horizontal="justify" vertical="center" wrapText="1"/>
    </xf>
    <xf numFmtId="0" fontId="9" fillId="9" borderId="1" xfId="0" applyFont="1" applyFill="1" applyBorder="1" applyAlignment="1">
      <alignment horizontal="justify" vertical="center" wrapText="1"/>
    </xf>
    <xf numFmtId="0" fontId="19" fillId="26" borderId="1" xfId="0" applyFont="1" applyFill="1" applyBorder="1" applyAlignment="1">
      <alignment horizontal="justify" vertical="top" wrapText="1"/>
    </xf>
    <xf numFmtId="0" fontId="15" fillId="3" borderId="1" xfId="0" applyFont="1" applyFill="1" applyBorder="1" applyAlignment="1">
      <alignment horizontal="justify" vertical="center"/>
    </xf>
    <xf numFmtId="0" fontId="14" fillId="3" borderId="1" xfId="3" applyFont="1" applyFill="1" applyBorder="1" applyAlignment="1">
      <alignment horizontal="justify" vertical="center" wrapText="1"/>
    </xf>
    <xf numFmtId="0" fontId="14" fillId="3" borderId="5" xfId="0" applyFont="1" applyFill="1" applyBorder="1" applyAlignment="1">
      <alignment horizontal="justify" vertical="center"/>
    </xf>
    <xf numFmtId="0" fontId="20" fillId="3" borderId="1" xfId="0" applyFont="1" applyFill="1" applyBorder="1" applyAlignment="1">
      <alignment horizontal="justify" vertical="center" wrapText="1"/>
    </xf>
    <xf numFmtId="0" fontId="9" fillId="24" borderId="1" xfId="0" applyFont="1" applyFill="1" applyBorder="1" applyAlignment="1">
      <alignment horizontal="justify" vertical="center" wrapText="1"/>
    </xf>
    <xf numFmtId="0" fontId="9" fillId="10" borderId="5" xfId="0" applyFont="1" applyFill="1" applyBorder="1" applyAlignment="1">
      <alignment vertical="center" wrapText="1"/>
    </xf>
    <xf numFmtId="0" fontId="2" fillId="7" borderId="2" xfId="0" applyFont="1" applyFill="1" applyBorder="1" applyAlignment="1">
      <alignment horizontal="justify" vertical="center" wrapText="1"/>
    </xf>
    <xf numFmtId="0" fontId="9" fillId="5" borderId="5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11" fillId="34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11" fillId="3" borderId="1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16" fillId="0" borderId="1" xfId="0" applyFont="1" applyBorder="1" applyAlignment="1">
      <alignment horizontal="left" vertical="center" wrapText="1"/>
    </xf>
    <xf numFmtId="0" fontId="5" fillId="0" borderId="0" xfId="0" applyFont="1" applyFill="1" applyAlignment="1">
      <alignment horizontal="justify" vertical="center" wrapText="1"/>
    </xf>
    <xf numFmtId="0" fontId="5" fillId="0" borderId="1" xfId="1" applyFont="1" applyFill="1" applyBorder="1" applyAlignment="1">
      <alignment horizontal="justify" vertical="center" wrapText="1"/>
    </xf>
    <xf numFmtId="0" fontId="19" fillId="0" borderId="1" xfId="0" applyFont="1" applyFill="1" applyBorder="1" applyAlignment="1">
      <alignment horizontal="justify" vertical="top" wrapText="1"/>
    </xf>
    <xf numFmtId="0" fontId="7" fillId="0" borderId="6" xfId="0" applyFont="1" applyFill="1" applyBorder="1" applyAlignment="1">
      <alignment horizontal="justify" vertical="center" wrapText="1"/>
    </xf>
    <xf numFmtId="0" fontId="9" fillId="0" borderId="5" xfId="0" applyFont="1" applyFill="1" applyBorder="1" applyAlignment="1">
      <alignment horizontal="justify" vertical="center"/>
    </xf>
    <xf numFmtId="0" fontId="9" fillId="0" borderId="1" xfId="0" applyFont="1" applyFill="1" applyBorder="1" applyAlignment="1">
      <alignment horizontal="left" vertical="center" wrapText="1" readingOrder="1"/>
    </xf>
    <xf numFmtId="0" fontId="9" fillId="0" borderId="0" xfId="0" applyFont="1" applyFill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/>
    </xf>
    <xf numFmtId="0" fontId="9" fillId="0" borderId="1" xfId="3" applyFont="1" applyFill="1" applyBorder="1" applyAlignment="1">
      <alignment horizontal="justify" vertical="center" wrapText="1"/>
    </xf>
    <xf numFmtId="0" fontId="2" fillId="29" borderId="5" xfId="0" applyFont="1" applyFill="1" applyBorder="1" applyAlignment="1">
      <alignment horizontal="left" vertical="center" wrapText="1"/>
    </xf>
    <xf numFmtId="0" fontId="2" fillId="29" borderId="1" xfId="0" applyFont="1" applyFill="1" applyBorder="1" applyAlignment="1">
      <alignment horizontal="left" vertical="center" wrapText="1"/>
    </xf>
    <xf numFmtId="0" fontId="9" fillId="29" borderId="5" xfId="0" applyFont="1" applyFill="1" applyBorder="1" applyAlignment="1">
      <alignment horizontal="left" vertical="center" wrapText="1"/>
    </xf>
    <xf numFmtId="0" fontId="2" fillId="16" borderId="5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16" borderId="0" xfId="0" applyFont="1" applyFill="1" applyAlignment="1">
      <alignment horizontal="center" vertical="center" wrapText="1"/>
    </xf>
    <xf numFmtId="0" fontId="10" fillId="16" borderId="1" xfId="0" applyFont="1" applyFill="1" applyBorder="1" applyAlignment="1">
      <alignment horizontal="center" vertical="center" wrapText="1"/>
    </xf>
    <xf numFmtId="0" fontId="9" fillId="16" borderId="1" xfId="0" applyFont="1" applyFill="1" applyBorder="1" applyAlignment="1">
      <alignment horizontal="center" vertical="center"/>
    </xf>
    <xf numFmtId="0" fontId="9" fillId="16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right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 wrapText="1"/>
    </xf>
    <xf numFmtId="0" fontId="9" fillId="17" borderId="1" xfId="0" applyFont="1" applyFill="1" applyBorder="1" applyAlignment="1">
      <alignment horizontal="center" vertical="center" wrapText="1"/>
    </xf>
    <xf numFmtId="0" fontId="2" fillId="17" borderId="5" xfId="0" applyFont="1" applyFill="1" applyBorder="1" applyAlignment="1">
      <alignment horizontal="center" vertical="center"/>
    </xf>
    <xf numFmtId="0" fontId="2" fillId="17" borderId="5" xfId="0" applyFont="1" applyFill="1" applyBorder="1" applyAlignment="1">
      <alignment horizontal="center" vertical="center" wrapText="1"/>
    </xf>
    <xf numFmtId="0" fontId="2" fillId="31" borderId="5" xfId="0" applyFont="1" applyFill="1" applyBorder="1" applyAlignment="1">
      <alignment horizontal="justify" vertical="center" wrapText="1"/>
    </xf>
    <xf numFmtId="0" fontId="2" fillId="31" borderId="1" xfId="0" applyFont="1" applyFill="1" applyBorder="1" applyAlignment="1">
      <alignment horizontal="justify" vertical="center"/>
    </xf>
    <xf numFmtId="0" fontId="2" fillId="16" borderId="4" xfId="0" applyFont="1" applyFill="1" applyBorder="1" applyAlignment="1">
      <alignment horizontal="center" vertical="center" wrapText="1"/>
    </xf>
    <xf numFmtId="0" fontId="9" fillId="31" borderId="1" xfId="0" applyFont="1" applyFill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11" fillId="0" borderId="1" xfId="0" applyFont="1" applyBorder="1"/>
    <xf numFmtId="2" fontId="9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2" fontId="9" fillId="0" borderId="1" xfId="0" applyNumberFormat="1" applyFont="1" applyFill="1" applyBorder="1" applyAlignment="1">
      <alignment vertical="center" wrapText="1"/>
    </xf>
    <xf numFmtId="2" fontId="9" fillId="0" borderId="5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5" fillId="0" borderId="0" xfId="0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9" fillId="0" borderId="5" xfId="0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2" fontId="9" fillId="0" borderId="0" xfId="0" applyNumberFormat="1" applyFont="1" applyFill="1" applyAlignment="1">
      <alignment vertical="center" wrapText="1"/>
    </xf>
    <xf numFmtId="2" fontId="9" fillId="0" borderId="5" xfId="0" applyNumberFormat="1" applyFont="1" applyFill="1" applyBorder="1" applyAlignment="1">
      <alignment horizontal="center" vertical="center" wrapText="1"/>
    </xf>
    <xf numFmtId="2" fontId="9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2" xfId="3" applyFont="1" applyFill="1" applyBorder="1" applyAlignment="1">
      <alignment horizontal="left" vertical="center"/>
    </xf>
    <xf numFmtId="0" fontId="9" fillId="0" borderId="1" xfId="1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center" wrapText="1"/>
    </xf>
    <xf numFmtId="0" fontId="9" fillId="0" borderId="1" xfId="3" applyFont="1" applyFill="1" applyBorder="1" applyAlignment="1">
      <alignment horizontal="left" vertical="center" wrapText="1"/>
    </xf>
    <xf numFmtId="0" fontId="9" fillId="0" borderId="1" xfId="4" applyFont="1" applyFill="1" applyBorder="1" applyAlignment="1">
      <alignment horizontal="left" vertical="center" wrapText="1"/>
    </xf>
    <xf numFmtId="0" fontId="9" fillId="0" borderId="3" xfId="1" applyFont="1" applyFill="1" applyBorder="1" applyAlignment="1">
      <alignment horizontal="left" vertical="center" wrapText="1"/>
    </xf>
    <xf numFmtId="0" fontId="9" fillId="0" borderId="5" xfId="4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2" fontId="22" fillId="0" borderId="0" xfId="0" applyNumberFormat="1" applyFont="1" applyFill="1" applyAlignment="1">
      <alignment horizontal="left" vertical="center" wrapText="1"/>
    </xf>
    <xf numFmtId="2" fontId="5" fillId="0" borderId="0" xfId="0" applyNumberFormat="1" applyFont="1" applyFill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 wrapText="1"/>
    </xf>
    <xf numFmtId="2" fontId="9" fillId="0" borderId="5" xfId="0" applyNumberFormat="1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/>
    </xf>
    <xf numFmtId="2" fontId="9" fillId="0" borderId="0" xfId="0" applyNumberFormat="1" applyFont="1" applyFill="1" applyAlignment="1">
      <alignment horizontal="center" vertical="center" wrapText="1"/>
    </xf>
    <xf numFmtId="2" fontId="22" fillId="0" borderId="0" xfId="0" applyNumberFormat="1" applyFont="1" applyFill="1" applyAlignment="1">
      <alignment horizontal="center" vertical="center" wrapText="1"/>
    </xf>
    <xf numFmtId="4" fontId="16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left" vertical="top" wrapText="1"/>
    </xf>
    <xf numFmtId="0" fontId="11" fillId="0" borderId="0" xfId="0" applyFont="1" applyAlignment="1">
      <alignment vertical="top" wrapText="1"/>
    </xf>
    <xf numFmtId="2" fontId="3" fillId="0" borderId="5" xfId="0" applyNumberFormat="1" applyFont="1" applyBorder="1" applyAlignment="1">
      <alignment horizontal="right" vertical="top"/>
    </xf>
    <xf numFmtId="2" fontId="11" fillId="0" borderId="3" xfId="0" applyNumberFormat="1" applyFont="1" applyBorder="1" applyAlignment="1">
      <alignment horizontal="right" vertical="top"/>
    </xf>
    <xf numFmtId="2" fontId="11" fillId="0" borderId="4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15" fillId="0" borderId="5" xfId="0" applyNumberFormat="1" applyFont="1" applyFill="1" applyBorder="1" applyAlignment="1">
      <alignment horizontal="center" vertical="center" wrapText="1"/>
    </xf>
    <xf numFmtId="2" fontId="15" fillId="0" borderId="4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 wrapText="1"/>
    </xf>
    <xf numFmtId="2" fontId="9" fillId="0" borderId="4" xfId="0" applyNumberFormat="1" applyFont="1" applyFill="1" applyBorder="1" applyAlignment="1">
      <alignment horizontal="center" vertical="center" wrapText="1"/>
    </xf>
    <xf numFmtId="2" fontId="9" fillId="0" borderId="3" xfId="0" applyNumberFormat="1" applyFont="1" applyFill="1" applyBorder="1" applyAlignment="1">
      <alignment horizontal="center" vertical="center" wrapText="1"/>
    </xf>
    <xf numFmtId="2" fontId="9" fillId="0" borderId="7" xfId="0" applyNumberFormat="1" applyFont="1" applyFill="1" applyBorder="1" applyAlignment="1">
      <alignment horizontal="center" vertical="center" wrapText="1"/>
    </xf>
    <xf numFmtId="2" fontId="9" fillId="0" borderId="10" xfId="0" applyNumberFormat="1" applyFont="1" applyFill="1" applyBorder="1" applyAlignment="1">
      <alignment horizontal="center" vertical="center" wrapText="1"/>
    </xf>
    <xf numFmtId="2" fontId="9" fillId="0" borderId="9" xfId="0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 4" xfId="3"/>
    <cellStyle name="Normal 5" xfId="4"/>
    <cellStyle name="Normal 9" xfId="2"/>
  </cellStyles>
  <dxfs count="0"/>
  <tableStyles count="0" defaultTableStyle="TableStyleMedium9" defaultPivotStyle="PivotStyleLight16"/>
  <colors>
    <mruColors>
      <color rgb="FF9999FF"/>
      <color rgb="FFFF6699"/>
      <color rgb="FFDC14BF"/>
      <color rgb="FFCCCC00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E15"/>
  <sheetViews>
    <sheetView workbookViewId="0">
      <selection activeCell="C16" sqref="C16"/>
    </sheetView>
  </sheetViews>
  <sheetFormatPr defaultRowHeight="15"/>
  <sheetData>
    <row r="3" spans="2:5">
      <c r="B3">
        <v>16.09</v>
      </c>
      <c r="C3">
        <v>19.21</v>
      </c>
      <c r="D3">
        <v>6.94</v>
      </c>
    </row>
    <row r="4" spans="2:5">
      <c r="B4">
        <v>4.16</v>
      </c>
      <c r="C4">
        <v>4.82</v>
      </c>
      <c r="D4">
        <v>0</v>
      </c>
    </row>
    <row r="5" spans="2:5">
      <c r="B5">
        <v>1</v>
      </c>
      <c r="C5">
        <v>5.5</v>
      </c>
      <c r="D5">
        <v>49.42</v>
      </c>
    </row>
    <row r="6" spans="2:5">
      <c r="B6">
        <v>231.37</v>
      </c>
      <c r="C6">
        <v>108.69</v>
      </c>
      <c r="D6">
        <v>42.07</v>
      </c>
    </row>
    <row r="7" spans="2:5">
      <c r="B7">
        <v>5.7</v>
      </c>
      <c r="C7">
        <v>1.95</v>
      </c>
      <c r="D7">
        <v>17.5</v>
      </c>
    </row>
    <row r="8" spans="2:5">
      <c r="B8">
        <v>52.77</v>
      </c>
      <c r="C8">
        <v>93.26</v>
      </c>
      <c r="D8">
        <v>10.4</v>
      </c>
    </row>
    <row r="9" spans="2:5">
      <c r="B9">
        <v>25.9</v>
      </c>
      <c r="C9">
        <v>10.36</v>
      </c>
      <c r="D9">
        <v>17.97</v>
      </c>
    </row>
    <row r="10" spans="2:5">
      <c r="B10">
        <v>77.45</v>
      </c>
      <c r="C10">
        <v>69.59</v>
      </c>
      <c r="D10">
        <v>90.06</v>
      </c>
    </row>
    <row r="11" spans="2:5">
      <c r="B11">
        <v>90.05</v>
      </c>
      <c r="C11">
        <v>18.55</v>
      </c>
      <c r="D11">
        <v>56.37</v>
      </c>
    </row>
    <row r="12" spans="2:5">
      <c r="B12">
        <v>72.11</v>
      </c>
      <c r="C12">
        <v>69.67</v>
      </c>
      <c r="D12">
        <v>122.9</v>
      </c>
    </row>
    <row r="13" spans="2:5">
      <c r="B13">
        <v>93.78</v>
      </c>
      <c r="C13">
        <v>34.909999999999997</v>
      </c>
      <c r="D13">
        <v>16.46</v>
      </c>
    </row>
    <row r="14" spans="2:5">
      <c r="B14">
        <v>37.270000000000003</v>
      </c>
      <c r="C14">
        <v>7.99</v>
      </c>
      <c r="D14">
        <v>6.43</v>
      </c>
    </row>
    <row r="15" spans="2:5">
      <c r="B15">
        <f>SUM(B3:B14)</f>
        <v>707.64999999999986</v>
      </c>
      <c r="C15">
        <f>SUM(C3:C14)</f>
        <v>444.5</v>
      </c>
      <c r="D15">
        <f>SUM(D3:D14)</f>
        <v>436.52</v>
      </c>
      <c r="E15">
        <f>B15+C15+D15</f>
        <v>1588.6699999999998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23"/>
  <sheetViews>
    <sheetView topLeftCell="A130" workbookViewId="0">
      <selection activeCell="F139" sqref="F139"/>
    </sheetView>
  </sheetViews>
  <sheetFormatPr defaultRowHeight="12.75"/>
  <cols>
    <col min="1" max="1" width="5.140625" style="8" customWidth="1"/>
    <col min="2" max="2" width="13.28515625" style="9" customWidth="1"/>
    <col min="3" max="3" width="20.140625" style="10" customWidth="1"/>
    <col min="4" max="4" width="42.5703125" style="75" customWidth="1"/>
    <col min="5" max="5" width="12.7109375" style="27" customWidth="1"/>
    <col min="6" max="6" width="11.5703125" style="27" customWidth="1"/>
    <col min="7" max="7" width="14.42578125" style="130" customWidth="1"/>
    <col min="8" max="8" width="12.140625" style="131" customWidth="1"/>
    <col min="9" max="9" width="32.42578125" style="10" customWidth="1"/>
    <col min="10" max="10" width="13" style="10" customWidth="1"/>
    <col min="11" max="11" width="12.5703125" style="10" customWidth="1"/>
    <col min="12" max="12" width="9.140625" style="10"/>
    <col min="13" max="13" width="11.140625" style="10" customWidth="1"/>
    <col min="14" max="16384" width="9.140625" style="10"/>
  </cols>
  <sheetData>
    <row r="1" spans="1:13" ht="21" customHeight="1">
      <c r="A1" s="24" t="s">
        <v>141</v>
      </c>
      <c r="B1" s="53"/>
      <c r="C1" s="23"/>
      <c r="D1" s="204"/>
      <c r="E1" s="25"/>
      <c r="F1" s="25"/>
      <c r="G1" s="127"/>
    </row>
    <row r="2" spans="1:13" ht="21" customHeight="1">
      <c r="A2" s="11"/>
      <c r="B2" s="54"/>
      <c r="C2" s="87"/>
      <c r="D2" s="204"/>
      <c r="E2" s="25"/>
      <c r="F2" s="25"/>
      <c r="G2" s="127"/>
    </row>
    <row r="3" spans="1:13" ht="38.25">
      <c r="A3" s="12" t="s">
        <v>5</v>
      </c>
      <c r="B3" s="55" t="s">
        <v>142</v>
      </c>
      <c r="C3" s="13" t="s">
        <v>143</v>
      </c>
      <c r="D3" s="32" t="s">
        <v>144</v>
      </c>
      <c r="E3" s="26" t="s">
        <v>145</v>
      </c>
      <c r="F3" s="26" t="s">
        <v>260</v>
      </c>
      <c r="G3" s="128" t="s">
        <v>261</v>
      </c>
      <c r="H3" s="186" t="s">
        <v>6</v>
      </c>
      <c r="I3" s="4" t="s">
        <v>436</v>
      </c>
      <c r="J3" s="4" t="s">
        <v>437</v>
      </c>
      <c r="K3" s="4" t="s">
        <v>438</v>
      </c>
    </row>
    <row r="4" spans="1:13" s="1" customFormat="1" ht="51" customHeight="1">
      <c r="A4" s="17">
        <v>1</v>
      </c>
      <c r="B4" s="7">
        <v>100001</v>
      </c>
      <c r="C4" s="7" t="s">
        <v>34</v>
      </c>
      <c r="D4" s="59" t="s">
        <v>119</v>
      </c>
      <c r="E4" s="19">
        <v>480000</v>
      </c>
      <c r="F4" s="20">
        <v>168000</v>
      </c>
      <c r="G4" s="98">
        <f>150000+180000</f>
        <v>330000</v>
      </c>
      <c r="H4" s="187" t="s">
        <v>237</v>
      </c>
      <c r="I4" s="348" t="s">
        <v>489</v>
      </c>
      <c r="J4" s="350">
        <v>775000</v>
      </c>
      <c r="K4" s="352">
        <v>527000</v>
      </c>
      <c r="M4" s="121">
        <f>E4-(F4+G4)</f>
        <v>-18000</v>
      </c>
    </row>
    <row r="5" spans="1:13" s="1" customFormat="1" ht="40.5" customHeight="1">
      <c r="A5" s="17">
        <v>2</v>
      </c>
      <c r="B5" s="7">
        <v>100004</v>
      </c>
      <c r="C5" s="7" t="s">
        <v>36</v>
      </c>
      <c r="D5" s="59" t="s">
        <v>37</v>
      </c>
      <c r="E5" s="19">
        <v>295000</v>
      </c>
      <c r="F5" s="20">
        <v>98000</v>
      </c>
      <c r="G5" s="96">
        <v>197000</v>
      </c>
      <c r="H5" s="187" t="s">
        <v>237</v>
      </c>
      <c r="I5" s="349"/>
      <c r="J5" s="351"/>
      <c r="K5" s="353"/>
      <c r="M5" s="121">
        <f>E5-(F5+G5)</f>
        <v>0</v>
      </c>
    </row>
    <row r="6" spans="1:13" ht="51">
      <c r="A6" s="17">
        <v>14</v>
      </c>
      <c r="B6" s="14">
        <v>100017</v>
      </c>
      <c r="C6" s="15" t="s">
        <v>85</v>
      </c>
      <c r="D6" s="229" t="s">
        <v>127</v>
      </c>
      <c r="E6" s="20">
        <v>498740</v>
      </c>
      <c r="F6" s="20">
        <v>0</v>
      </c>
      <c r="G6" s="96">
        <v>366246</v>
      </c>
      <c r="H6" s="190" t="s">
        <v>210</v>
      </c>
      <c r="I6" s="203" t="s">
        <v>127</v>
      </c>
      <c r="J6" s="20">
        <v>498740</v>
      </c>
      <c r="K6" s="96">
        <v>366246</v>
      </c>
      <c r="M6" s="121">
        <f t="shared" ref="M6:M69" si="0">E6-(F6+G6)</f>
        <v>132494</v>
      </c>
    </row>
    <row r="7" spans="1:13" s="1" customFormat="1" ht="38.25" customHeight="1">
      <c r="A7" s="17">
        <v>3</v>
      </c>
      <c r="B7" s="14">
        <v>100005</v>
      </c>
      <c r="C7" s="4" t="s">
        <v>110</v>
      </c>
      <c r="D7" s="211" t="s">
        <v>131</v>
      </c>
      <c r="E7" s="20">
        <v>750000</v>
      </c>
      <c r="F7" s="20">
        <v>0</v>
      </c>
      <c r="G7" s="96">
        <v>750000</v>
      </c>
      <c r="H7" s="188" t="s">
        <v>237</v>
      </c>
      <c r="I7" s="337" t="s">
        <v>448</v>
      </c>
      <c r="J7" s="337">
        <v>2223986</v>
      </c>
      <c r="K7" s="337">
        <v>2025236</v>
      </c>
      <c r="M7" s="121">
        <f t="shared" si="0"/>
        <v>0</v>
      </c>
    </row>
    <row r="8" spans="1:13" ht="27" customHeight="1">
      <c r="A8" s="17">
        <v>8</v>
      </c>
      <c r="B8" s="14">
        <v>100011</v>
      </c>
      <c r="C8" s="4" t="s">
        <v>52</v>
      </c>
      <c r="D8" s="211" t="s">
        <v>121</v>
      </c>
      <c r="E8" s="20">
        <v>199986</v>
      </c>
      <c r="F8" s="20">
        <v>0</v>
      </c>
      <c r="G8" s="96">
        <v>199986</v>
      </c>
      <c r="H8" s="189" t="s">
        <v>237</v>
      </c>
      <c r="I8" s="337"/>
      <c r="J8" s="337"/>
      <c r="K8" s="337"/>
      <c r="M8" s="121">
        <f t="shared" si="0"/>
        <v>0</v>
      </c>
    </row>
    <row r="9" spans="1:13" ht="30">
      <c r="A9" s="17">
        <v>22</v>
      </c>
      <c r="B9" s="14">
        <v>100027</v>
      </c>
      <c r="C9" s="4" t="s">
        <v>303</v>
      </c>
      <c r="D9" s="231" t="s">
        <v>335</v>
      </c>
      <c r="E9" s="20">
        <v>335250</v>
      </c>
      <c r="F9" s="20">
        <v>0</v>
      </c>
      <c r="G9" s="98">
        <f>297550+37700</f>
        <v>335250</v>
      </c>
      <c r="H9" s="190" t="s">
        <v>237</v>
      </c>
      <c r="I9" s="337"/>
      <c r="J9" s="337"/>
      <c r="K9" s="337"/>
      <c r="M9" s="121">
        <f t="shared" si="0"/>
        <v>0</v>
      </c>
    </row>
    <row r="10" spans="1:13" ht="51">
      <c r="A10" s="17">
        <v>16</v>
      </c>
      <c r="B10" s="7">
        <v>100019</v>
      </c>
      <c r="C10" s="69" t="s">
        <v>86</v>
      </c>
      <c r="D10" s="212" t="s">
        <v>128</v>
      </c>
      <c r="E10" s="19">
        <v>440000</v>
      </c>
      <c r="F10" s="19">
        <v>0</v>
      </c>
      <c r="G10" s="129">
        <v>440000</v>
      </c>
      <c r="H10" s="188" t="s">
        <v>237</v>
      </c>
      <c r="I10" s="337"/>
      <c r="J10" s="337"/>
      <c r="K10" s="337"/>
      <c r="M10" s="121">
        <f t="shared" si="0"/>
        <v>0</v>
      </c>
    </row>
    <row r="11" spans="1:13" s="52" customFormat="1" ht="38.25">
      <c r="A11" s="17">
        <v>26</v>
      </c>
      <c r="B11" s="14">
        <v>100032</v>
      </c>
      <c r="C11" s="4" t="s">
        <v>303</v>
      </c>
      <c r="D11" s="211" t="s">
        <v>338</v>
      </c>
      <c r="E11" s="20">
        <v>498750</v>
      </c>
      <c r="F11" s="20">
        <v>0</v>
      </c>
      <c r="G11" s="96">
        <v>300000</v>
      </c>
      <c r="H11" s="190" t="s">
        <v>210</v>
      </c>
      <c r="I11" s="337"/>
      <c r="J11" s="337"/>
      <c r="K11" s="337"/>
      <c r="M11" s="121">
        <f t="shared" si="0"/>
        <v>198750</v>
      </c>
    </row>
    <row r="12" spans="1:13" ht="38.25">
      <c r="A12" s="17">
        <v>20</v>
      </c>
      <c r="B12" s="14">
        <v>100024</v>
      </c>
      <c r="C12" s="4" t="s">
        <v>371</v>
      </c>
      <c r="D12" s="109" t="s">
        <v>262</v>
      </c>
      <c r="E12" s="20">
        <v>1656500</v>
      </c>
      <c r="F12" s="20">
        <v>0</v>
      </c>
      <c r="G12" s="98">
        <f>200000+200000</f>
        <v>400000</v>
      </c>
      <c r="H12" s="190" t="s">
        <v>210</v>
      </c>
      <c r="I12" s="4" t="s">
        <v>262</v>
      </c>
      <c r="J12" s="4">
        <v>1656500</v>
      </c>
      <c r="K12" s="4">
        <f>200000+200000</f>
        <v>400000</v>
      </c>
      <c r="M12" s="121">
        <f t="shared" si="0"/>
        <v>1256500</v>
      </c>
    </row>
    <row r="13" spans="1:13" ht="51">
      <c r="A13" s="17">
        <v>13</v>
      </c>
      <c r="B13" s="14">
        <v>100016</v>
      </c>
      <c r="C13" s="68" t="s">
        <v>84</v>
      </c>
      <c r="D13" s="134" t="s">
        <v>83</v>
      </c>
      <c r="E13" s="20">
        <v>750000</v>
      </c>
      <c r="F13" s="20">
        <v>0</v>
      </c>
      <c r="G13" s="96">
        <v>750000</v>
      </c>
      <c r="H13" s="190" t="s">
        <v>237</v>
      </c>
      <c r="I13" s="338" t="s">
        <v>456</v>
      </c>
      <c r="J13" s="338">
        <v>2609000</v>
      </c>
      <c r="K13" s="338">
        <v>1899000</v>
      </c>
      <c r="M13" s="121">
        <f t="shared" si="0"/>
        <v>0</v>
      </c>
    </row>
    <row r="14" spans="1:13">
      <c r="A14" s="93">
        <v>23</v>
      </c>
      <c r="B14" s="14">
        <v>100029</v>
      </c>
      <c r="C14" s="4" t="s">
        <v>273</v>
      </c>
      <c r="D14" s="163" t="s">
        <v>439</v>
      </c>
      <c r="E14" s="20">
        <v>300000</v>
      </c>
      <c r="F14" s="20">
        <v>0</v>
      </c>
      <c r="G14" s="96">
        <v>150000</v>
      </c>
      <c r="H14" s="190" t="s">
        <v>210</v>
      </c>
      <c r="I14" s="339"/>
      <c r="J14" s="339"/>
      <c r="K14" s="339"/>
      <c r="M14" s="121">
        <f t="shared" si="0"/>
        <v>150000</v>
      </c>
    </row>
    <row r="15" spans="1:13" s="52" customFormat="1" ht="25.5">
      <c r="A15" s="17">
        <v>27</v>
      </c>
      <c r="B15" s="14">
        <v>100033</v>
      </c>
      <c r="C15" s="4" t="s">
        <v>333</v>
      </c>
      <c r="D15" s="205" t="s">
        <v>334</v>
      </c>
      <c r="E15" s="20">
        <v>375000</v>
      </c>
      <c r="F15" s="20">
        <v>0</v>
      </c>
      <c r="G15" s="96">
        <v>225000</v>
      </c>
      <c r="H15" s="190" t="s">
        <v>210</v>
      </c>
      <c r="I15" s="339"/>
      <c r="J15" s="339"/>
      <c r="K15" s="339"/>
      <c r="M15" s="121">
        <f t="shared" si="0"/>
        <v>150000</v>
      </c>
    </row>
    <row r="16" spans="1:13" s="1" customFormat="1" ht="24.75" customHeight="1">
      <c r="A16" s="17">
        <v>6</v>
      </c>
      <c r="B16" s="14">
        <v>100008</v>
      </c>
      <c r="C16" s="4" t="s">
        <v>69</v>
      </c>
      <c r="D16" s="163" t="s">
        <v>146</v>
      </c>
      <c r="E16" s="20">
        <v>105000</v>
      </c>
      <c r="F16" s="20">
        <v>0</v>
      </c>
      <c r="G16" s="96">
        <v>105000</v>
      </c>
      <c r="H16" s="189" t="s">
        <v>237</v>
      </c>
      <c r="I16" s="339"/>
      <c r="J16" s="339"/>
      <c r="K16" s="339"/>
      <c r="M16" s="121">
        <f t="shared" si="0"/>
        <v>0</v>
      </c>
    </row>
    <row r="17" spans="1:13" s="52" customFormat="1" ht="25.5">
      <c r="A17" s="17">
        <v>36</v>
      </c>
      <c r="B17" s="14">
        <v>100039</v>
      </c>
      <c r="C17" s="4" t="s">
        <v>379</v>
      </c>
      <c r="D17" s="163" t="s">
        <v>380</v>
      </c>
      <c r="E17" s="20">
        <v>25000</v>
      </c>
      <c r="F17" s="20">
        <v>0</v>
      </c>
      <c r="G17" s="98">
        <v>25000</v>
      </c>
      <c r="H17" s="190" t="s">
        <v>376</v>
      </c>
      <c r="I17" s="339"/>
      <c r="J17" s="339"/>
      <c r="K17" s="339"/>
      <c r="M17" s="121">
        <f t="shared" si="0"/>
        <v>0</v>
      </c>
    </row>
    <row r="18" spans="1:13" s="52" customFormat="1">
      <c r="A18" s="17">
        <v>37</v>
      </c>
      <c r="B18" s="14" t="s">
        <v>381</v>
      </c>
      <c r="C18" s="4" t="s">
        <v>382</v>
      </c>
      <c r="D18" s="163" t="s">
        <v>383</v>
      </c>
      <c r="E18" s="20">
        <v>129000</v>
      </c>
      <c r="F18" s="20"/>
      <c r="G18" s="98">
        <v>60000</v>
      </c>
      <c r="H18" s="190" t="s">
        <v>210</v>
      </c>
      <c r="I18" s="339"/>
      <c r="J18" s="339"/>
      <c r="K18" s="339"/>
      <c r="M18" s="121">
        <f t="shared" si="0"/>
        <v>69000</v>
      </c>
    </row>
    <row r="19" spans="1:13" s="97" customFormat="1" ht="25.5">
      <c r="A19" s="93">
        <v>30</v>
      </c>
      <c r="B19" s="94" t="s">
        <v>268</v>
      </c>
      <c r="C19" s="95" t="s">
        <v>269</v>
      </c>
      <c r="D19" s="163" t="s">
        <v>270</v>
      </c>
      <c r="E19" s="96">
        <v>600000</v>
      </c>
      <c r="F19" s="96">
        <v>195000</v>
      </c>
      <c r="G19" s="98">
        <f>195000+204000</f>
        <v>399000</v>
      </c>
      <c r="H19" s="190" t="s">
        <v>210</v>
      </c>
      <c r="I19" s="339"/>
      <c r="J19" s="339"/>
      <c r="K19" s="339"/>
      <c r="M19" s="121">
        <f t="shared" si="0"/>
        <v>6000</v>
      </c>
    </row>
    <row r="20" spans="1:13" ht="25.5">
      <c r="A20" s="17">
        <v>18</v>
      </c>
      <c r="B20" s="14">
        <v>100021</v>
      </c>
      <c r="C20" s="4" t="s">
        <v>133</v>
      </c>
      <c r="D20" s="163" t="s">
        <v>134</v>
      </c>
      <c r="E20" s="20">
        <v>125000</v>
      </c>
      <c r="F20" s="20">
        <v>0</v>
      </c>
      <c r="G20" s="96">
        <v>85000</v>
      </c>
      <c r="H20" s="190" t="s">
        <v>210</v>
      </c>
      <c r="I20" s="339"/>
      <c r="J20" s="339"/>
      <c r="K20" s="339"/>
      <c r="M20" s="121">
        <f t="shared" si="0"/>
        <v>40000</v>
      </c>
    </row>
    <row r="21" spans="1:13" s="52" customFormat="1">
      <c r="A21" s="17">
        <v>31</v>
      </c>
      <c r="B21" s="14" t="s">
        <v>265</v>
      </c>
      <c r="C21" s="4" t="s">
        <v>266</v>
      </c>
      <c r="D21" s="163" t="s">
        <v>267</v>
      </c>
      <c r="E21" s="20">
        <v>200000</v>
      </c>
      <c r="F21" s="20">
        <v>100000</v>
      </c>
      <c r="G21" s="96">
        <v>100000</v>
      </c>
      <c r="H21" s="190" t="s">
        <v>237</v>
      </c>
      <c r="I21" s="339"/>
      <c r="J21" s="339"/>
      <c r="K21" s="339"/>
      <c r="M21" s="121">
        <f t="shared" si="0"/>
        <v>0</v>
      </c>
    </row>
    <row r="22" spans="1:13" s="1" customFormat="1" ht="28.5" customHeight="1">
      <c r="A22" s="17">
        <v>7</v>
      </c>
      <c r="B22" s="14">
        <v>100010</v>
      </c>
      <c r="C22" s="4" t="s">
        <v>79</v>
      </c>
      <c r="D22" s="222" t="s">
        <v>126</v>
      </c>
      <c r="E22" s="20">
        <v>100000</v>
      </c>
      <c r="F22" s="20">
        <v>0</v>
      </c>
      <c r="G22" s="96">
        <v>100000</v>
      </c>
      <c r="H22" s="190" t="s">
        <v>210</v>
      </c>
      <c r="I22" s="337" t="s">
        <v>449</v>
      </c>
      <c r="J22" s="337">
        <v>1601400</v>
      </c>
      <c r="K22" s="337">
        <v>1074400</v>
      </c>
      <c r="M22" s="121">
        <f t="shared" si="0"/>
        <v>0</v>
      </c>
    </row>
    <row r="23" spans="1:13" s="49" customFormat="1" ht="25.5">
      <c r="A23" s="17">
        <v>17</v>
      </c>
      <c r="B23" s="14">
        <v>100020</v>
      </c>
      <c r="C23" s="16" t="s">
        <v>88</v>
      </c>
      <c r="D23" s="182" t="s">
        <v>87</v>
      </c>
      <c r="E23" s="20">
        <v>46400</v>
      </c>
      <c r="F23" s="20">
        <v>0</v>
      </c>
      <c r="G23" s="96">
        <v>46400</v>
      </c>
      <c r="H23" s="190" t="s">
        <v>237</v>
      </c>
      <c r="I23" s="337"/>
      <c r="J23" s="337"/>
      <c r="K23" s="337"/>
      <c r="M23" s="121">
        <f t="shared" si="0"/>
        <v>0</v>
      </c>
    </row>
    <row r="24" spans="1:13" s="52" customFormat="1" ht="25.5">
      <c r="A24" s="17">
        <v>29</v>
      </c>
      <c r="B24" s="14" t="s">
        <v>122</v>
      </c>
      <c r="C24" s="14" t="s">
        <v>0</v>
      </c>
      <c r="D24" s="222" t="s">
        <v>120</v>
      </c>
      <c r="E24" s="20">
        <v>480000</v>
      </c>
      <c r="F24" s="20">
        <v>360000</v>
      </c>
      <c r="G24" s="90">
        <v>120000</v>
      </c>
      <c r="H24" s="189" t="s">
        <v>237</v>
      </c>
      <c r="I24" s="337"/>
      <c r="J24" s="337"/>
      <c r="K24" s="337"/>
      <c r="M24" s="121">
        <f t="shared" si="0"/>
        <v>0</v>
      </c>
    </row>
    <row r="25" spans="1:13" ht="25.5">
      <c r="A25" s="17">
        <v>21</v>
      </c>
      <c r="B25" s="14">
        <v>100026</v>
      </c>
      <c r="C25" s="4" t="s">
        <v>271</v>
      </c>
      <c r="D25" s="222" t="s">
        <v>272</v>
      </c>
      <c r="E25" s="20">
        <v>500000</v>
      </c>
      <c r="F25" s="20">
        <v>0</v>
      </c>
      <c r="G25" s="96">
        <v>500000</v>
      </c>
      <c r="H25" s="190" t="s">
        <v>237</v>
      </c>
      <c r="I25" s="337"/>
      <c r="J25" s="337"/>
      <c r="K25" s="337"/>
      <c r="M25" s="121">
        <f t="shared" si="0"/>
        <v>0</v>
      </c>
    </row>
    <row r="26" spans="1:13" ht="25.5">
      <c r="A26" s="93">
        <v>24</v>
      </c>
      <c r="B26" s="14">
        <v>100030</v>
      </c>
      <c r="C26" s="4" t="s">
        <v>336</v>
      </c>
      <c r="D26" s="222" t="s">
        <v>337</v>
      </c>
      <c r="E26" s="20">
        <v>475000</v>
      </c>
      <c r="F26" s="20">
        <v>0</v>
      </c>
      <c r="G26" s="96">
        <f>158000+150000</f>
        <v>308000</v>
      </c>
      <c r="H26" s="190" t="s">
        <v>210</v>
      </c>
      <c r="I26" s="337"/>
      <c r="J26" s="337"/>
      <c r="K26" s="337"/>
      <c r="M26" s="121">
        <f t="shared" si="0"/>
        <v>167000</v>
      </c>
    </row>
    <row r="27" spans="1:13" s="1" customFormat="1" ht="25.5">
      <c r="A27" s="17">
        <v>4</v>
      </c>
      <c r="B27" s="60">
        <v>100006</v>
      </c>
      <c r="C27" s="28" t="s">
        <v>150</v>
      </c>
      <c r="D27" s="176" t="s">
        <v>130</v>
      </c>
      <c r="E27" s="61">
        <v>640000</v>
      </c>
      <c r="F27" s="62">
        <v>0</v>
      </c>
      <c r="G27" s="98">
        <v>600004</v>
      </c>
      <c r="H27" s="191" t="s">
        <v>237</v>
      </c>
      <c r="I27" s="338" t="s">
        <v>450</v>
      </c>
      <c r="J27" s="338">
        <v>940000</v>
      </c>
      <c r="K27" s="338">
        <v>900004</v>
      </c>
      <c r="M27" s="121">
        <f t="shared" si="0"/>
        <v>39996</v>
      </c>
    </row>
    <row r="28" spans="1:13" ht="38.25">
      <c r="A28" s="17">
        <v>10</v>
      </c>
      <c r="B28" s="14">
        <v>100014</v>
      </c>
      <c r="C28" s="4" t="s">
        <v>123</v>
      </c>
      <c r="D28" s="163" t="s">
        <v>125</v>
      </c>
      <c r="E28" s="20">
        <v>150000</v>
      </c>
      <c r="F28" s="20">
        <v>0</v>
      </c>
      <c r="G28" s="96">
        <v>150000</v>
      </c>
      <c r="H28" s="189" t="s">
        <v>237</v>
      </c>
      <c r="I28" s="339"/>
      <c r="J28" s="339"/>
      <c r="K28" s="339"/>
      <c r="M28" s="121">
        <f t="shared" si="0"/>
        <v>0</v>
      </c>
    </row>
    <row r="29" spans="1:13" ht="38.25">
      <c r="A29" s="17">
        <v>11</v>
      </c>
      <c r="B29" s="14">
        <v>100014</v>
      </c>
      <c r="C29" s="4" t="s">
        <v>124</v>
      </c>
      <c r="D29" s="163" t="s">
        <v>125</v>
      </c>
      <c r="E29" s="20">
        <v>150000</v>
      </c>
      <c r="F29" s="20">
        <v>0</v>
      </c>
      <c r="G29" s="96">
        <v>150000</v>
      </c>
      <c r="H29" s="189" t="s">
        <v>237</v>
      </c>
      <c r="I29" s="340"/>
      <c r="J29" s="340"/>
      <c r="K29" s="340"/>
      <c r="M29" s="121">
        <f t="shared" si="0"/>
        <v>0</v>
      </c>
    </row>
    <row r="30" spans="1:13" ht="41.25" customHeight="1">
      <c r="A30" s="17">
        <v>9</v>
      </c>
      <c r="B30" s="14">
        <v>100013</v>
      </c>
      <c r="C30" s="21" t="s">
        <v>57</v>
      </c>
      <c r="D30" s="206" t="s">
        <v>328</v>
      </c>
      <c r="E30" s="20">
        <v>200000</v>
      </c>
      <c r="F30" s="20">
        <v>0</v>
      </c>
      <c r="G30" s="96">
        <v>199845</v>
      </c>
      <c r="H30" s="189" t="s">
        <v>237</v>
      </c>
      <c r="I30" s="338" t="s">
        <v>451</v>
      </c>
      <c r="J30" s="338">
        <v>8368750</v>
      </c>
      <c r="K30" s="338">
        <v>6201545</v>
      </c>
      <c r="M30" s="121">
        <f t="shared" si="0"/>
        <v>155</v>
      </c>
    </row>
    <row r="31" spans="1:13" ht="38.25">
      <c r="A31" s="93">
        <v>19</v>
      </c>
      <c r="B31" s="65">
        <v>100022</v>
      </c>
      <c r="C31" s="66" t="s">
        <v>82</v>
      </c>
      <c r="D31" s="135" t="s">
        <v>147</v>
      </c>
      <c r="E31" s="56">
        <v>470000</v>
      </c>
      <c r="F31" s="56">
        <v>0</v>
      </c>
      <c r="G31" s="96">
        <v>160000</v>
      </c>
      <c r="H31" s="190" t="s">
        <v>210</v>
      </c>
      <c r="I31" s="339"/>
      <c r="J31" s="339"/>
      <c r="K31" s="339"/>
      <c r="M31" s="121">
        <f t="shared" si="0"/>
        <v>310000</v>
      </c>
    </row>
    <row r="32" spans="1:13" s="52" customFormat="1" ht="25.5">
      <c r="A32" s="17">
        <v>25</v>
      </c>
      <c r="B32" s="14">
        <v>100031</v>
      </c>
      <c r="C32" s="4" t="s">
        <v>274</v>
      </c>
      <c r="D32" s="206" t="s">
        <v>275</v>
      </c>
      <c r="E32" s="20">
        <v>6040000</v>
      </c>
      <c r="F32" s="20">
        <v>0</v>
      </c>
      <c r="G32" s="96">
        <v>4530000</v>
      </c>
      <c r="H32" s="190" t="s">
        <v>210</v>
      </c>
      <c r="I32" s="339"/>
      <c r="J32" s="339"/>
      <c r="K32" s="339"/>
      <c r="M32" s="121">
        <f t="shared" si="0"/>
        <v>1510000</v>
      </c>
    </row>
    <row r="33" spans="1:13" s="52" customFormat="1" ht="25.5">
      <c r="A33" s="17">
        <v>32</v>
      </c>
      <c r="B33" s="14" t="s">
        <v>132</v>
      </c>
      <c r="C33" s="4" t="s">
        <v>111</v>
      </c>
      <c r="D33" s="206" t="s">
        <v>129</v>
      </c>
      <c r="E33" s="20">
        <v>1165750</v>
      </c>
      <c r="F33" s="20">
        <v>0</v>
      </c>
      <c r="G33" s="96">
        <v>1146700</v>
      </c>
      <c r="H33" s="190" t="s">
        <v>237</v>
      </c>
      <c r="I33" s="339"/>
      <c r="J33" s="339"/>
      <c r="K33" s="339"/>
      <c r="M33" s="121">
        <f t="shared" si="0"/>
        <v>19050</v>
      </c>
    </row>
    <row r="34" spans="1:13" s="52" customFormat="1" ht="38.25">
      <c r="A34" s="17">
        <v>33</v>
      </c>
      <c r="B34" s="14">
        <v>100035</v>
      </c>
      <c r="C34" s="4" t="s">
        <v>372</v>
      </c>
      <c r="D34" s="206" t="s">
        <v>373</v>
      </c>
      <c r="E34" s="20">
        <v>478000</v>
      </c>
      <c r="F34" s="20">
        <v>0</v>
      </c>
      <c r="G34" s="98">
        <v>150000</v>
      </c>
      <c r="H34" s="190"/>
      <c r="I34" s="339"/>
      <c r="J34" s="339"/>
      <c r="K34" s="339"/>
      <c r="M34" s="121">
        <f t="shared" si="0"/>
        <v>328000</v>
      </c>
    </row>
    <row r="35" spans="1:13" s="52" customFormat="1" ht="51">
      <c r="A35" s="17">
        <v>34</v>
      </c>
      <c r="B35" s="14">
        <v>100036</v>
      </c>
      <c r="C35" s="4" t="s">
        <v>374</v>
      </c>
      <c r="D35" s="206" t="s">
        <v>375</v>
      </c>
      <c r="E35" s="20">
        <v>15000</v>
      </c>
      <c r="F35" s="20">
        <v>0</v>
      </c>
      <c r="G35" s="98">
        <v>15000</v>
      </c>
      <c r="H35" s="190" t="s">
        <v>376</v>
      </c>
      <c r="I35" s="340"/>
      <c r="J35" s="340"/>
      <c r="K35" s="340"/>
      <c r="M35" s="121">
        <f t="shared" si="0"/>
        <v>0</v>
      </c>
    </row>
    <row r="36" spans="1:13" s="52" customFormat="1" ht="25.5">
      <c r="A36" s="17">
        <v>28</v>
      </c>
      <c r="B36" s="14">
        <v>300051</v>
      </c>
      <c r="C36" s="4" t="s">
        <v>195</v>
      </c>
      <c r="D36" s="37" t="s">
        <v>196</v>
      </c>
      <c r="E36" s="20">
        <v>4946490</v>
      </c>
      <c r="F36" s="20">
        <v>0</v>
      </c>
      <c r="G36" s="96">
        <v>4946490</v>
      </c>
      <c r="H36" s="190" t="s">
        <v>237</v>
      </c>
      <c r="I36" s="37" t="s">
        <v>196</v>
      </c>
      <c r="J36" s="20">
        <v>4946490</v>
      </c>
      <c r="K36" s="96">
        <v>4946490</v>
      </c>
      <c r="M36" s="121">
        <f t="shared" si="0"/>
        <v>0</v>
      </c>
    </row>
    <row r="37" spans="1:13" s="1" customFormat="1" ht="51">
      <c r="A37" s="17">
        <v>5</v>
      </c>
      <c r="B37" s="50">
        <v>100007</v>
      </c>
      <c r="C37" s="67" t="s">
        <v>109</v>
      </c>
      <c r="D37" s="161" t="s">
        <v>81</v>
      </c>
      <c r="E37" s="19">
        <v>2310000</v>
      </c>
      <c r="F37" s="20">
        <v>0</v>
      </c>
      <c r="G37" s="129">
        <v>1848000</v>
      </c>
      <c r="H37" s="188" t="s">
        <v>237</v>
      </c>
      <c r="I37" s="21" t="s">
        <v>81</v>
      </c>
      <c r="J37" s="21">
        <v>2310000</v>
      </c>
      <c r="K37" s="129">
        <v>1848000</v>
      </c>
      <c r="M37" s="121">
        <f t="shared" si="0"/>
        <v>462000</v>
      </c>
    </row>
    <row r="38" spans="1:13" ht="38.25">
      <c r="A38" s="3">
        <v>1</v>
      </c>
      <c r="B38" s="31">
        <v>200002</v>
      </c>
      <c r="C38" s="136" t="s">
        <v>154</v>
      </c>
      <c r="D38" s="167" t="s">
        <v>156</v>
      </c>
      <c r="E38" s="137">
        <v>470000</v>
      </c>
      <c r="F38" s="137">
        <v>150000</v>
      </c>
      <c r="G38" s="137">
        <v>320000</v>
      </c>
      <c r="H38" s="189" t="s">
        <v>237</v>
      </c>
      <c r="I38" s="337" t="s">
        <v>452</v>
      </c>
      <c r="J38" s="337">
        <v>725000</v>
      </c>
      <c r="K38" s="337">
        <v>560000</v>
      </c>
      <c r="M38" s="121">
        <f t="shared" si="0"/>
        <v>0</v>
      </c>
    </row>
    <row r="39" spans="1:13" ht="25.5">
      <c r="A39" s="3">
        <v>10</v>
      </c>
      <c r="B39" s="29">
        <v>200015</v>
      </c>
      <c r="C39" s="78" t="s">
        <v>158</v>
      </c>
      <c r="D39" s="232" t="s">
        <v>62</v>
      </c>
      <c r="E39" s="118">
        <v>50000</v>
      </c>
      <c r="F39" s="118">
        <v>0</v>
      </c>
      <c r="G39" s="118">
        <v>35000</v>
      </c>
      <c r="H39" s="189" t="s">
        <v>210</v>
      </c>
      <c r="I39" s="337"/>
      <c r="J39" s="337"/>
      <c r="K39" s="337"/>
      <c r="M39" s="121">
        <f t="shared" si="0"/>
        <v>15000</v>
      </c>
    </row>
    <row r="40" spans="1:13" ht="25.5">
      <c r="A40" s="3"/>
      <c r="B40" s="117">
        <v>200078</v>
      </c>
      <c r="C40" s="95" t="s">
        <v>395</v>
      </c>
      <c r="D40" s="235" t="s">
        <v>396</v>
      </c>
      <c r="E40" s="35">
        <v>205000</v>
      </c>
      <c r="F40" s="35">
        <v>0</v>
      </c>
      <c r="G40" s="35">
        <v>205000</v>
      </c>
      <c r="H40" s="194" t="s">
        <v>237</v>
      </c>
      <c r="I40" s="337"/>
      <c r="J40" s="337"/>
      <c r="K40" s="337"/>
      <c r="M40" s="121">
        <f t="shared" si="0"/>
        <v>0</v>
      </c>
    </row>
    <row r="41" spans="1:13" ht="25.5">
      <c r="A41" s="3">
        <v>13</v>
      </c>
      <c r="B41" s="29">
        <v>200020</v>
      </c>
      <c r="C41" s="141" t="s">
        <v>89</v>
      </c>
      <c r="D41" s="233" t="s">
        <v>90</v>
      </c>
      <c r="E41" s="142">
        <v>3685979</v>
      </c>
      <c r="F41" s="142">
        <v>0</v>
      </c>
      <c r="G41" s="143">
        <v>1063977</v>
      </c>
      <c r="H41" s="192" t="s">
        <v>210</v>
      </c>
      <c r="I41" s="337" t="s">
        <v>453</v>
      </c>
      <c r="J41" s="337">
        <v>7585979</v>
      </c>
      <c r="K41" s="337">
        <v>4963977</v>
      </c>
      <c r="M41" s="121">
        <f t="shared" si="0"/>
        <v>2622002</v>
      </c>
    </row>
    <row r="42" spans="1:13" ht="38.25">
      <c r="A42" s="3">
        <v>5</v>
      </c>
      <c r="B42" s="31">
        <v>200008</v>
      </c>
      <c r="C42" s="136" t="s">
        <v>152</v>
      </c>
      <c r="D42" s="234" t="s">
        <v>153</v>
      </c>
      <c r="E42" s="137">
        <v>1900000</v>
      </c>
      <c r="F42" s="137">
        <v>0</v>
      </c>
      <c r="G42" s="137">
        <v>1900000</v>
      </c>
      <c r="H42" s="189" t="s">
        <v>237</v>
      </c>
      <c r="I42" s="337"/>
      <c r="J42" s="337"/>
      <c r="K42" s="337"/>
      <c r="M42" s="121">
        <f t="shared" si="0"/>
        <v>0</v>
      </c>
    </row>
    <row r="43" spans="1:13" ht="63.75">
      <c r="A43" s="3">
        <v>26</v>
      </c>
      <c r="B43" s="93">
        <v>200039</v>
      </c>
      <c r="C43" s="136" t="s">
        <v>152</v>
      </c>
      <c r="D43" s="234" t="s">
        <v>239</v>
      </c>
      <c r="E43" s="138">
        <v>2000000</v>
      </c>
      <c r="F43" s="138">
        <v>0</v>
      </c>
      <c r="G43" s="138">
        <v>2000000</v>
      </c>
      <c r="H43" s="190" t="s">
        <v>237</v>
      </c>
      <c r="I43" s="337"/>
      <c r="J43" s="337"/>
      <c r="K43" s="337"/>
      <c r="M43" s="121">
        <f t="shared" si="0"/>
        <v>0</v>
      </c>
    </row>
    <row r="44" spans="1:13" ht="25.5">
      <c r="A44" s="3">
        <v>11</v>
      </c>
      <c r="B44" s="31">
        <v>200016</v>
      </c>
      <c r="C44" s="139" t="s">
        <v>170</v>
      </c>
      <c r="D44" s="208" t="s">
        <v>171</v>
      </c>
      <c r="E44" s="137">
        <v>350000</v>
      </c>
      <c r="F44" s="137">
        <v>0</v>
      </c>
      <c r="G44" s="137">
        <v>300000</v>
      </c>
      <c r="H44" s="192" t="s">
        <v>210</v>
      </c>
      <c r="I44" s="338" t="s">
        <v>457</v>
      </c>
      <c r="J44" s="338">
        <v>14686625</v>
      </c>
      <c r="K44" s="338">
        <v>12262688</v>
      </c>
      <c r="M44" s="121">
        <f t="shared" si="0"/>
        <v>50000</v>
      </c>
    </row>
    <row r="45" spans="1:13" ht="38.25">
      <c r="A45" s="3">
        <v>16</v>
      </c>
      <c r="B45" s="29">
        <v>200023</v>
      </c>
      <c r="C45" s="145" t="s">
        <v>93</v>
      </c>
      <c r="D45" s="166" t="s">
        <v>94</v>
      </c>
      <c r="E45" s="118">
        <v>495000</v>
      </c>
      <c r="F45" s="118">
        <v>0</v>
      </c>
      <c r="G45" s="118">
        <v>480000</v>
      </c>
      <c r="H45" s="192" t="s">
        <v>237</v>
      </c>
      <c r="I45" s="339"/>
      <c r="J45" s="339"/>
      <c r="K45" s="339"/>
      <c r="M45" s="121">
        <f t="shared" si="0"/>
        <v>15000</v>
      </c>
    </row>
    <row r="46" spans="1:13" ht="38.25">
      <c r="A46" s="3">
        <v>17</v>
      </c>
      <c r="B46" s="29">
        <v>200024</v>
      </c>
      <c r="C46" s="145" t="s">
        <v>95</v>
      </c>
      <c r="D46" s="166" t="s">
        <v>96</v>
      </c>
      <c r="E46" s="118">
        <v>454000</v>
      </c>
      <c r="F46" s="118">
        <v>0</v>
      </c>
      <c r="G46" s="118">
        <v>50000</v>
      </c>
      <c r="H46" s="192" t="s">
        <v>210</v>
      </c>
      <c r="I46" s="339"/>
      <c r="J46" s="339"/>
      <c r="K46" s="339"/>
      <c r="M46" s="121">
        <f t="shared" si="0"/>
        <v>404000</v>
      </c>
    </row>
    <row r="47" spans="1:13">
      <c r="A47" s="3">
        <v>24</v>
      </c>
      <c r="B47" s="117">
        <v>200035</v>
      </c>
      <c r="C47" s="95" t="s">
        <v>139</v>
      </c>
      <c r="D47" s="109" t="s">
        <v>140</v>
      </c>
      <c r="E47" s="35">
        <v>495000</v>
      </c>
      <c r="F47" s="35">
        <v>0</v>
      </c>
      <c r="G47" s="35">
        <v>495000</v>
      </c>
      <c r="H47" s="190" t="s">
        <v>237</v>
      </c>
      <c r="I47" s="339"/>
      <c r="J47" s="339"/>
      <c r="K47" s="339"/>
      <c r="M47" s="121">
        <f t="shared" si="0"/>
        <v>0</v>
      </c>
    </row>
    <row r="48" spans="1:13">
      <c r="A48" s="3">
        <v>27</v>
      </c>
      <c r="B48" s="117">
        <v>200040</v>
      </c>
      <c r="C48" s="132" t="s">
        <v>279</v>
      </c>
      <c r="D48" s="208" t="s">
        <v>280</v>
      </c>
      <c r="E48" s="35">
        <v>496000</v>
      </c>
      <c r="F48" s="35">
        <v>0</v>
      </c>
      <c r="G48" s="35">
        <v>465000</v>
      </c>
      <c r="H48" s="190" t="s">
        <v>210</v>
      </c>
      <c r="I48" s="339"/>
      <c r="J48" s="339"/>
      <c r="K48" s="339"/>
      <c r="M48" s="121">
        <f t="shared" si="0"/>
        <v>31000</v>
      </c>
    </row>
    <row r="49" spans="1:13">
      <c r="A49" s="3">
        <v>28</v>
      </c>
      <c r="B49" s="117">
        <v>200041</v>
      </c>
      <c r="C49" s="95" t="s">
        <v>281</v>
      </c>
      <c r="D49" s="109" t="s">
        <v>282</v>
      </c>
      <c r="E49" s="35">
        <v>499500</v>
      </c>
      <c r="F49" s="35">
        <v>0</v>
      </c>
      <c r="G49" s="35">
        <v>465000</v>
      </c>
      <c r="H49" s="190" t="s">
        <v>237</v>
      </c>
      <c r="I49" s="339"/>
      <c r="J49" s="339"/>
      <c r="K49" s="339"/>
      <c r="M49" s="121">
        <f t="shared" si="0"/>
        <v>34500</v>
      </c>
    </row>
    <row r="50" spans="1:13" ht="25.5">
      <c r="A50" s="3">
        <v>29</v>
      </c>
      <c r="B50" s="117">
        <v>200042</v>
      </c>
      <c r="C50" s="95" t="s">
        <v>283</v>
      </c>
      <c r="D50" s="109" t="s">
        <v>284</v>
      </c>
      <c r="E50" s="35">
        <v>499932</v>
      </c>
      <c r="F50" s="35">
        <v>0</v>
      </c>
      <c r="G50" s="35">
        <v>465000</v>
      </c>
      <c r="H50" s="190" t="s">
        <v>237</v>
      </c>
      <c r="I50" s="339"/>
      <c r="J50" s="339"/>
      <c r="K50" s="339"/>
      <c r="M50" s="121">
        <f t="shared" si="0"/>
        <v>34932</v>
      </c>
    </row>
    <row r="51" spans="1:13" ht="25.5">
      <c r="A51" s="3">
        <v>30</v>
      </c>
      <c r="B51" s="117">
        <v>200043</v>
      </c>
      <c r="C51" s="95" t="s">
        <v>285</v>
      </c>
      <c r="D51" s="208" t="s">
        <v>286</v>
      </c>
      <c r="E51" s="35">
        <v>325000</v>
      </c>
      <c r="F51" s="35">
        <v>0</v>
      </c>
      <c r="G51" s="152">
        <f>100000+100000</f>
        <v>200000</v>
      </c>
      <c r="H51" s="190" t="s">
        <v>210</v>
      </c>
      <c r="I51" s="339"/>
      <c r="J51" s="339"/>
      <c r="K51" s="339"/>
      <c r="M51" s="121">
        <f t="shared" si="0"/>
        <v>125000</v>
      </c>
    </row>
    <row r="52" spans="1:13" ht="25.5">
      <c r="A52" s="31">
        <v>31</v>
      </c>
      <c r="B52" s="117">
        <v>200044</v>
      </c>
      <c r="C52" s="95" t="s">
        <v>253</v>
      </c>
      <c r="D52" s="109" t="s">
        <v>254</v>
      </c>
      <c r="E52" s="35">
        <v>499000</v>
      </c>
      <c r="F52" s="35">
        <v>0</v>
      </c>
      <c r="G52" s="35">
        <v>466000</v>
      </c>
      <c r="H52" s="190" t="s">
        <v>210</v>
      </c>
      <c r="I52" s="339"/>
      <c r="J52" s="339"/>
      <c r="K52" s="339"/>
      <c r="M52" s="121">
        <f t="shared" si="0"/>
        <v>33000</v>
      </c>
    </row>
    <row r="53" spans="1:13" ht="25.5">
      <c r="A53" s="3">
        <v>32</v>
      </c>
      <c r="B53" s="117">
        <v>200045</v>
      </c>
      <c r="C53" s="95" t="s">
        <v>427</v>
      </c>
      <c r="D53" s="109" t="s">
        <v>426</v>
      </c>
      <c r="E53" s="35">
        <v>495000</v>
      </c>
      <c r="F53" s="35">
        <v>0</v>
      </c>
      <c r="G53" s="35">
        <v>495000</v>
      </c>
      <c r="H53" s="190" t="s">
        <v>210</v>
      </c>
      <c r="I53" s="339"/>
      <c r="J53" s="339"/>
      <c r="K53" s="339"/>
      <c r="M53" s="121">
        <f t="shared" si="0"/>
        <v>0</v>
      </c>
    </row>
    <row r="54" spans="1:13">
      <c r="A54" s="3">
        <v>33</v>
      </c>
      <c r="B54" s="117">
        <v>200046</v>
      </c>
      <c r="C54" s="95" t="s">
        <v>255</v>
      </c>
      <c r="D54" s="109" t="s">
        <v>256</v>
      </c>
      <c r="E54" s="35">
        <v>498000</v>
      </c>
      <c r="F54" s="35">
        <v>0</v>
      </c>
      <c r="G54" s="35">
        <v>498000</v>
      </c>
      <c r="H54" s="190" t="s">
        <v>210</v>
      </c>
      <c r="I54" s="339"/>
      <c r="J54" s="339"/>
      <c r="K54" s="339"/>
      <c r="M54" s="121">
        <f t="shared" si="0"/>
        <v>0</v>
      </c>
    </row>
    <row r="55" spans="1:13">
      <c r="A55" s="3">
        <v>36</v>
      </c>
      <c r="B55" s="117">
        <v>200050</v>
      </c>
      <c r="C55" s="95" t="s">
        <v>293</v>
      </c>
      <c r="D55" s="109" t="s">
        <v>294</v>
      </c>
      <c r="E55" s="35">
        <v>500000</v>
      </c>
      <c r="F55" s="35">
        <v>0</v>
      </c>
      <c r="G55" s="35">
        <v>500000</v>
      </c>
      <c r="H55" s="190" t="s">
        <v>210</v>
      </c>
      <c r="I55" s="339"/>
      <c r="J55" s="339"/>
      <c r="K55" s="339"/>
      <c r="M55" s="121">
        <f t="shared" si="0"/>
        <v>0</v>
      </c>
    </row>
    <row r="56" spans="1:13">
      <c r="A56" s="3">
        <v>37</v>
      </c>
      <c r="B56" s="153">
        <v>200051</v>
      </c>
      <c r="C56" s="95" t="s">
        <v>289</v>
      </c>
      <c r="D56" s="109" t="s">
        <v>290</v>
      </c>
      <c r="E56" s="35">
        <v>470000</v>
      </c>
      <c r="F56" s="35">
        <v>0</v>
      </c>
      <c r="G56" s="152">
        <f>316000+154000</f>
        <v>470000</v>
      </c>
      <c r="H56" s="190" t="s">
        <v>210</v>
      </c>
      <c r="I56" s="339"/>
      <c r="J56" s="339"/>
      <c r="K56" s="339"/>
      <c r="M56" s="121">
        <f t="shared" si="0"/>
        <v>0</v>
      </c>
    </row>
    <row r="57" spans="1:13" ht="25.5">
      <c r="A57" s="3">
        <v>38</v>
      </c>
      <c r="B57" s="117">
        <v>200052</v>
      </c>
      <c r="C57" s="95" t="s">
        <v>291</v>
      </c>
      <c r="D57" s="109" t="s">
        <v>292</v>
      </c>
      <c r="E57" s="35">
        <v>180000</v>
      </c>
      <c r="F57" s="35">
        <v>0</v>
      </c>
      <c r="G57" s="35">
        <v>160000</v>
      </c>
      <c r="H57" s="190" t="s">
        <v>210</v>
      </c>
      <c r="I57" s="339"/>
      <c r="J57" s="339"/>
      <c r="K57" s="339"/>
      <c r="M57" s="121">
        <f t="shared" si="0"/>
        <v>20000</v>
      </c>
    </row>
    <row r="58" spans="1:13" ht="25.5">
      <c r="A58" s="3">
        <v>39</v>
      </c>
      <c r="B58" s="117">
        <v>200053</v>
      </c>
      <c r="C58" s="95" t="s">
        <v>295</v>
      </c>
      <c r="D58" s="109" t="s">
        <v>296</v>
      </c>
      <c r="E58" s="35">
        <v>260000</v>
      </c>
      <c r="F58" s="35">
        <v>0</v>
      </c>
      <c r="G58" s="152">
        <f>187000+73000</f>
        <v>260000</v>
      </c>
      <c r="H58" s="190" t="s">
        <v>210</v>
      </c>
      <c r="I58" s="339"/>
      <c r="J58" s="339"/>
      <c r="K58" s="339"/>
      <c r="M58" s="121">
        <f t="shared" si="0"/>
        <v>0</v>
      </c>
    </row>
    <row r="59" spans="1:13" ht="25.5">
      <c r="A59" s="3">
        <v>40</v>
      </c>
      <c r="B59" s="117">
        <v>200054</v>
      </c>
      <c r="C59" s="95" t="s">
        <v>1</v>
      </c>
      <c r="D59" s="109" t="s">
        <v>297</v>
      </c>
      <c r="E59" s="35">
        <v>498764</v>
      </c>
      <c r="F59" s="35">
        <v>0</v>
      </c>
      <c r="G59" s="152">
        <f>465000+33764</f>
        <v>498764</v>
      </c>
      <c r="H59" s="190" t="s">
        <v>210</v>
      </c>
      <c r="I59" s="339"/>
      <c r="J59" s="339"/>
      <c r="K59" s="339"/>
      <c r="M59" s="121">
        <f t="shared" si="0"/>
        <v>0</v>
      </c>
    </row>
    <row r="60" spans="1:13">
      <c r="A60" s="3">
        <v>41</v>
      </c>
      <c r="B60" s="117">
        <v>200055</v>
      </c>
      <c r="C60" s="95" t="s">
        <v>339</v>
      </c>
      <c r="D60" s="109" t="s">
        <v>340</v>
      </c>
      <c r="E60" s="35">
        <v>495000</v>
      </c>
      <c r="F60" s="35">
        <v>0</v>
      </c>
      <c r="G60" s="35">
        <v>495000</v>
      </c>
      <c r="H60" s="190" t="s">
        <v>237</v>
      </c>
      <c r="I60" s="339"/>
      <c r="J60" s="339"/>
      <c r="K60" s="339"/>
      <c r="M60" s="121">
        <f t="shared" si="0"/>
        <v>0</v>
      </c>
    </row>
    <row r="61" spans="1:13" ht="25.5">
      <c r="A61" s="3">
        <v>42</v>
      </c>
      <c r="B61" s="117">
        <v>200057</v>
      </c>
      <c r="C61" s="95" t="s">
        <v>345</v>
      </c>
      <c r="D61" s="109" t="s">
        <v>346</v>
      </c>
      <c r="E61" s="35">
        <v>499500</v>
      </c>
      <c r="F61" s="35">
        <v>0</v>
      </c>
      <c r="G61" s="35">
        <v>306500</v>
      </c>
      <c r="H61" s="190" t="s">
        <v>210</v>
      </c>
      <c r="I61" s="339"/>
      <c r="J61" s="339"/>
      <c r="K61" s="339"/>
      <c r="M61" s="121">
        <f t="shared" si="0"/>
        <v>193000</v>
      </c>
    </row>
    <row r="62" spans="1:13">
      <c r="A62" s="3">
        <v>44</v>
      </c>
      <c r="B62" s="117">
        <v>200060</v>
      </c>
      <c r="C62" s="95" t="s">
        <v>341</v>
      </c>
      <c r="D62" s="109" t="s">
        <v>342</v>
      </c>
      <c r="E62" s="35">
        <v>411554</v>
      </c>
      <c r="F62" s="35">
        <v>0</v>
      </c>
      <c r="G62" s="152">
        <f>200000+200000</f>
        <v>400000</v>
      </c>
      <c r="H62" s="190" t="s">
        <v>210</v>
      </c>
      <c r="I62" s="339"/>
      <c r="J62" s="339"/>
      <c r="K62" s="339"/>
      <c r="M62" s="121">
        <f t="shared" si="0"/>
        <v>11554</v>
      </c>
    </row>
    <row r="63" spans="1:13">
      <c r="A63" s="3">
        <v>45</v>
      </c>
      <c r="B63" s="117">
        <v>200061</v>
      </c>
      <c r="C63" s="95" t="s">
        <v>343</v>
      </c>
      <c r="D63" s="109" t="s">
        <v>344</v>
      </c>
      <c r="E63" s="35">
        <v>500000</v>
      </c>
      <c r="F63" s="35">
        <v>0</v>
      </c>
      <c r="G63" s="35">
        <v>166000</v>
      </c>
      <c r="H63" s="190" t="s">
        <v>210</v>
      </c>
      <c r="I63" s="339"/>
      <c r="J63" s="339"/>
      <c r="K63" s="339"/>
      <c r="M63" s="121">
        <f t="shared" si="0"/>
        <v>334000</v>
      </c>
    </row>
    <row r="64" spans="1:13">
      <c r="A64" s="3"/>
      <c r="B64" s="117">
        <v>200065</v>
      </c>
      <c r="C64" s="95" t="s">
        <v>387</v>
      </c>
      <c r="D64" s="109" t="s">
        <v>388</v>
      </c>
      <c r="E64" s="35">
        <v>239000</v>
      </c>
      <c r="F64" s="35">
        <v>0</v>
      </c>
      <c r="G64" s="152">
        <v>140000</v>
      </c>
      <c r="H64" s="190"/>
      <c r="I64" s="339"/>
      <c r="J64" s="339"/>
      <c r="K64" s="339"/>
      <c r="M64" s="121">
        <f t="shared" si="0"/>
        <v>99000</v>
      </c>
    </row>
    <row r="65" spans="1:13" ht="25.5">
      <c r="A65" s="31">
        <v>47</v>
      </c>
      <c r="B65" s="154">
        <v>200067</v>
      </c>
      <c r="C65" s="155" t="s">
        <v>110</v>
      </c>
      <c r="D65" s="109" t="s">
        <v>348</v>
      </c>
      <c r="E65" s="156">
        <v>459975</v>
      </c>
      <c r="F65" s="156">
        <v>0</v>
      </c>
      <c r="G65" s="152">
        <v>454277</v>
      </c>
      <c r="H65" s="193" t="s">
        <v>237</v>
      </c>
      <c r="I65" s="339"/>
      <c r="J65" s="339"/>
      <c r="K65" s="339"/>
      <c r="M65" s="121">
        <f t="shared" si="0"/>
        <v>5698</v>
      </c>
    </row>
    <row r="66" spans="1:13" ht="38.25">
      <c r="A66" s="31">
        <v>48</v>
      </c>
      <c r="B66" s="154">
        <v>200068</v>
      </c>
      <c r="C66" s="155" t="s">
        <v>110</v>
      </c>
      <c r="D66" s="109" t="s">
        <v>347</v>
      </c>
      <c r="E66" s="156">
        <v>473688</v>
      </c>
      <c r="F66" s="156">
        <v>0</v>
      </c>
      <c r="G66" s="152">
        <v>471002</v>
      </c>
      <c r="H66" s="193" t="s">
        <v>237</v>
      </c>
      <c r="I66" s="339"/>
      <c r="J66" s="339"/>
      <c r="K66" s="339"/>
      <c r="M66" s="121">
        <f t="shared" si="0"/>
        <v>2686</v>
      </c>
    </row>
    <row r="67" spans="1:13" ht="25.5">
      <c r="A67" s="31">
        <v>49</v>
      </c>
      <c r="B67" s="154">
        <v>200069</v>
      </c>
      <c r="C67" s="155" t="s">
        <v>110</v>
      </c>
      <c r="D67" s="109" t="s">
        <v>349</v>
      </c>
      <c r="E67" s="156">
        <v>473758</v>
      </c>
      <c r="F67" s="156">
        <v>0</v>
      </c>
      <c r="G67" s="152">
        <v>469462</v>
      </c>
      <c r="H67" s="193" t="s">
        <v>237</v>
      </c>
      <c r="I67" s="339"/>
      <c r="J67" s="339"/>
      <c r="K67" s="339"/>
      <c r="M67" s="121">
        <f t="shared" si="0"/>
        <v>4296</v>
      </c>
    </row>
    <row r="68" spans="1:13" ht="25.5">
      <c r="A68" s="3">
        <v>50</v>
      </c>
      <c r="B68" s="117">
        <v>400031</v>
      </c>
      <c r="C68" s="95" t="s">
        <v>233</v>
      </c>
      <c r="D68" s="109" t="s">
        <v>205</v>
      </c>
      <c r="E68" s="35">
        <v>520000</v>
      </c>
      <c r="F68" s="35">
        <v>0</v>
      </c>
      <c r="G68" s="152">
        <f>350000+170000</f>
        <v>520000</v>
      </c>
      <c r="H68" s="190" t="s">
        <v>237</v>
      </c>
      <c r="I68" s="339"/>
      <c r="J68" s="339"/>
      <c r="K68" s="339"/>
      <c r="M68" s="121">
        <f t="shared" si="0"/>
        <v>0</v>
      </c>
    </row>
    <row r="69" spans="1:13">
      <c r="A69" s="3"/>
      <c r="B69" s="120"/>
      <c r="C69" s="157" t="s">
        <v>454</v>
      </c>
      <c r="D69" s="109" t="s">
        <v>406</v>
      </c>
      <c r="E69" s="122"/>
      <c r="F69" s="122"/>
      <c r="G69" s="140">
        <v>170000</v>
      </c>
      <c r="H69" s="194"/>
      <c r="I69" s="339"/>
      <c r="J69" s="339"/>
      <c r="K69" s="339"/>
      <c r="M69" s="121">
        <f t="shared" si="0"/>
        <v>-170000</v>
      </c>
    </row>
    <row r="70" spans="1:13" ht="63.75">
      <c r="A70" s="101">
        <v>51</v>
      </c>
      <c r="B70" s="102">
        <v>4500013365</v>
      </c>
      <c r="C70" s="91" t="s">
        <v>135</v>
      </c>
      <c r="D70" s="110" t="s">
        <v>136</v>
      </c>
      <c r="E70" s="103">
        <v>0</v>
      </c>
      <c r="F70" s="103">
        <v>0</v>
      </c>
      <c r="G70" s="103">
        <v>0</v>
      </c>
      <c r="H70" s="238" t="s">
        <v>455</v>
      </c>
      <c r="I70" s="339"/>
      <c r="J70" s="339"/>
      <c r="K70" s="339"/>
      <c r="M70" s="121">
        <f t="shared" ref="M70:M133" si="1">E70-(F70+G70)</f>
        <v>0</v>
      </c>
    </row>
    <row r="71" spans="1:13" ht="25.5">
      <c r="A71" s="3">
        <v>52</v>
      </c>
      <c r="B71" s="117" t="s">
        <v>300</v>
      </c>
      <c r="C71" s="95" t="s">
        <v>301</v>
      </c>
      <c r="D71" s="109" t="s">
        <v>302</v>
      </c>
      <c r="E71" s="35">
        <v>485449</v>
      </c>
      <c r="F71" s="35">
        <v>330000</v>
      </c>
      <c r="G71" s="35">
        <v>150000</v>
      </c>
      <c r="H71" s="190" t="s">
        <v>237</v>
      </c>
      <c r="I71" s="339"/>
      <c r="J71" s="339"/>
      <c r="K71" s="339"/>
      <c r="M71" s="121">
        <f t="shared" si="1"/>
        <v>5449</v>
      </c>
    </row>
    <row r="72" spans="1:13" ht="25.5">
      <c r="A72" s="3">
        <v>54</v>
      </c>
      <c r="B72" s="117" t="s">
        <v>163</v>
      </c>
      <c r="C72" s="36" t="s">
        <v>162</v>
      </c>
      <c r="D72" s="109" t="s">
        <v>165</v>
      </c>
      <c r="E72" s="35">
        <v>485000</v>
      </c>
      <c r="F72" s="35">
        <v>0</v>
      </c>
      <c r="G72" s="152">
        <f>300000+185000</f>
        <v>485000</v>
      </c>
      <c r="H72" s="189" t="s">
        <v>210</v>
      </c>
      <c r="I72" s="339"/>
      <c r="J72" s="339"/>
      <c r="K72" s="339"/>
      <c r="M72" s="121">
        <f t="shared" si="1"/>
        <v>0</v>
      </c>
    </row>
    <row r="73" spans="1:13" ht="25.5">
      <c r="A73" s="3">
        <v>55</v>
      </c>
      <c r="B73" s="117" t="s">
        <v>159</v>
      </c>
      <c r="C73" s="36" t="s">
        <v>160</v>
      </c>
      <c r="D73" s="109" t="s">
        <v>161</v>
      </c>
      <c r="E73" s="35">
        <v>497683</v>
      </c>
      <c r="F73" s="35">
        <v>0</v>
      </c>
      <c r="G73" s="35">
        <v>497683</v>
      </c>
      <c r="H73" s="189" t="s">
        <v>237</v>
      </c>
      <c r="I73" s="339"/>
      <c r="J73" s="339"/>
      <c r="K73" s="339"/>
      <c r="M73" s="121">
        <f t="shared" si="1"/>
        <v>0</v>
      </c>
    </row>
    <row r="74" spans="1:13" ht="25.5">
      <c r="A74" s="3"/>
      <c r="B74" s="117">
        <v>200071</v>
      </c>
      <c r="C74" s="95" t="s">
        <v>394</v>
      </c>
      <c r="D74" s="109" t="s">
        <v>389</v>
      </c>
      <c r="E74" s="35">
        <v>500000</v>
      </c>
      <c r="F74" s="35">
        <v>0</v>
      </c>
      <c r="G74" s="152">
        <v>200000</v>
      </c>
      <c r="H74" s="194" t="s">
        <v>210</v>
      </c>
      <c r="I74" s="339"/>
      <c r="J74" s="339"/>
      <c r="K74" s="339"/>
      <c r="M74" s="121">
        <f t="shared" si="1"/>
        <v>300000</v>
      </c>
    </row>
    <row r="75" spans="1:13" ht="25.5">
      <c r="A75" s="3"/>
      <c r="B75" s="117">
        <v>200072</v>
      </c>
      <c r="C75" s="95" t="s">
        <v>390</v>
      </c>
      <c r="D75" s="109" t="s">
        <v>389</v>
      </c>
      <c r="E75" s="35">
        <v>287000</v>
      </c>
      <c r="F75" s="35">
        <v>0</v>
      </c>
      <c r="G75" s="152">
        <v>150000</v>
      </c>
      <c r="H75" s="194" t="s">
        <v>210</v>
      </c>
      <c r="I75" s="339"/>
      <c r="J75" s="339"/>
      <c r="K75" s="339"/>
      <c r="M75" s="121">
        <f t="shared" si="1"/>
        <v>137000</v>
      </c>
    </row>
    <row r="76" spans="1:13" ht="25.5">
      <c r="A76" s="3"/>
      <c r="B76" s="117">
        <v>200072</v>
      </c>
      <c r="C76" s="95" t="s">
        <v>391</v>
      </c>
      <c r="D76" s="109" t="s">
        <v>386</v>
      </c>
      <c r="E76" s="35">
        <v>268000</v>
      </c>
      <c r="F76" s="35">
        <v>0</v>
      </c>
      <c r="G76" s="152">
        <v>150000</v>
      </c>
      <c r="H76" s="194" t="s">
        <v>210</v>
      </c>
      <c r="I76" s="339"/>
      <c r="J76" s="339"/>
      <c r="K76" s="339"/>
      <c r="M76" s="121">
        <f t="shared" si="1"/>
        <v>118000</v>
      </c>
    </row>
    <row r="77" spans="1:13" ht="25.5">
      <c r="A77" s="3"/>
      <c r="B77" s="117">
        <v>200074</v>
      </c>
      <c r="C77" s="95" t="s">
        <v>393</v>
      </c>
      <c r="D77" s="109" t="s">
        <v>389</v>
      </c>
      <c r="E77" s="35">
        <v>325000</v>
      </c>
      <c r="F77" s="35">
        <v>0</v>
      </c>
      <c r="G77" s="152">
        <v>150000</v>
      </c>
      <c r="H77" s="194" t="s">
        <v>210</v>
      </c>
      <c r="I77" s="339"/>
      <c r="J77" s="339"/>
      <c r="K77" s="339"/>
      <c r="M77" s="121">
        <f t="shared" si="1"/>
        <v>175000</v>
      </c>
    </row>
    <row r="78" spans="1:13" ht="25.5">
      <c r="A78" s="3"/>
      <c r="B78" s="117">
        <v>200075</v>
      </c>
      <c r="C78" s="95" t="s">
        <v>392</v>
      </c>
      <c r="D78" s="109" t="s">
        <v>389</v>
      </c>
      <c r="E78" s="35">
        <v>251000</v>
      </c>
      <c r="F78" s="35">
        <v>0</v>
      </c>
      <c r="G78" s="35">
        <v>150000</v>
      </c>
      <c r="H78" s="194" t="s">
        <v>210</v>
      </c>
      <c r="I78" s="339"/>
      <c r="J78" s="339"/>
      <c r="K78" s="339"/>
      <c r="M78" s="121">
        <f t="shared" si="1"/>
        <v>101000</v>
      </c>
    </row>
    <row r="79" spans="1:13" ht="38.25">
      <c r="A79" s="3">
        <v>2</v>
      </c>
      <c r="B79" s="31">
        <v>200004</v>
      </c>
      <c r="C79" s="136" t="s">
        <v>148</v>
      </c>
      <c r="D79" s="207" t="s">
        <v>7</v>
      </c>
      <c r="E79" s="137">
        <v>499822</v>
      </c>
      <c r="F79" s="137">
        <v>0</v>
      </c>
      <c r="G79" s="137">
        <v>470000</v>
      </c>
      <c r="H79" s="189" t="s">
        <v>237</v>
      </c>
      <c r="I79" s="340"/>
      <c r="J79" s="340"/>
      <c r="K79" s="340"/>
      <c r="M79" s="121">
        <f t="shared" si="1"/>
        <v>29822</v>
      </c>
    </row>
    <row r="80" spans="1:13" ht="63.75">
      <c r="A80" s="3">
        <v>8</v>
      </c>
      <c r="B80" s="31">
        <v>200013</v>
      </c>
      <c r="C80" s="136" t="s">
        <v>45</v>
      </c>
      <c r="D80" s="239" t="s">
        <v>157</v>
      </c>
      <c r="E80" s="137">
        <v>497250</v>
      </c>
      <c r="F80" s="137">
        <v>0</v>
      </c>
      <c r="G80" s="137">
        <v>490000</v>
      </c>
      <c r="H80" s="189" t="s">
        <v>237</v>
      </c>
      <c r="I80" s="203" t="s">
        <v>157</v>
      </c>
      <c r="J80" s="203">
        <v>497250</v>
      </c>
      <c r="K80" s="137">
        <v>490000</v>
      </c>
      <c r="M80" s="121">
        <f t="shared" si="1"/>
        <v>7250</v>
      </c>
    </row>
    <row r="81" spans="1:13" ht="51" customHeight="1">
      <c r="A81" s="3">
        <v>3</v>
      </c>
      <c r="B81" s="93">
        <v>200005</v>
      </c>
      <c r="C81" s="106" t="s">
        <v>4</v>
      </c>
      <c r="D81" s="209" t="s">
        <v>149</v>
      </c>
      <c r="E81" s="138">
        <v>50000</v>
      </c>
      <c r="F81" s="138">
        <v>0</v>
      </c>
      <c r="G81" s="138">
        <v>50000</v>
      </c>
      <c r="H81" s="189" t="s">
        <v>237</v>
      </c>
      <c r="I81" s="338" t="s">
        <v>462</v>
      </c>
      <c r="J81" s="338">
        <v>155000</v>
      </c>
      <c r="K81" s="338">
        <v>155000</v>
      </c>
      <c r="M81" s="121">
        <f t="shared" si="1"/>
        <v>0</v>
      </c>
    </row>
    <row r="82" spans="1:13" ht="63.75">
      <c r="A82" s="3">
        <v>4</v>
      </c>
      <c r="B82" s="93">
        <v>200006</v>
      </c>
      <c r="C82" s="106" t="s">
        <v>2</v>
      </c>
      <c r="D82" s="209" t="s">
        <v>3</v>
      </c>
      <c r="E82" s="138">
        <v>75000</v>
      </c>
      <c r="F82" s="138">
        <v>0</v>
      </c>
      <c r="G82" s="138">
        <v>75000</v>
      </c>
      <c r="H82" s="189" t="s">
        <v>237</v>
      </c>
      <c r="I82" s="339"/>
      <c r="J82" s="339"/>
      <c r="K82" s="339"/>
      <c r="M82" s="121">
        <f t="shared" si="1"/>
        <v>0</v>
      </c>
    </row>
    <row r="83" spans="1:13" ht="25.5">
      <c r="A83" s="3">
        <v>18</v>
      </c>
      <c r="B83" s="93">
        <v>200025</v>
      </c>
      <c r="C83" s="132" t="s">
        <v>277</v>
      </c>
      <c r="D83" s="209" t="s">
        <v>278</v>
      </c>
      <c r="E83" s="138">
        <v>30000</v>
      </c>
      <c r="F83" s="138">
        <v>0</v>
      </c>
      <c r="G83" s="138">
        <v>30000</v>
      </c>
      <c r="H83" s="190" t="s">
        <v>237</v>
      </c>
      <c r="I83" s="340"/>
      <c r="J83" s="340"/>
      <c r="K83" s="340"/>
      <c r="M83" s="121">
        <f t="shared" si="1"/>
        <v>0</v>
      </c>
    </row>
    <row r="84" spans="1:13" ht="38.25">
      <c r="A84" s="3">
        <v>6</v>
      </c>
      <c r="B84" s="31">
        <v>200011</v>
      </c>
      <c r="C84" s="139" t="s">
        <v>74</v>
      </c>
      <c r="D84" s="76" t="s">
        <v>169</v>
      </c>
      <c r="E84" s="137">
        <v>924600</v>
      </c>
      <c r="F84" s="118">
        <v>0</v>
      </c>
      <c r="G84" s="140">
        <f>600000+250000</f>
        <v>850000</v>
      </c>
      <c r="H84" s="192" t="s">
        <v>210</v>
      </c>
      <c r="I84" s="76" t="s">
        <v>463</v>
      </c>
      <c r="J84" s="137">
        <v>924600</v>
      </c>
      <c r="K84" s="4">
        <v>850000</v>
      </c>
      <c r="M84" s="121">
        <f t="shared" si="1"/>
        <v>74600</v>
      </c>
    </row>
    <row r="85" spans="1:13" ht="51">
      <c r="A85" s="3">
        <v>7</v>
      </c>
      <c r="B85" s="93">
        <v>200012</v>
      </c>
      <c r="C85" s="50" t="s">
        <v>40</v>
      </c>
      <c r="D85" s="210" t="s">
        <v>151</v>
      </c>
      <c r="E85" s="138">
        <v>990000</v>
      </c>
      <c r="F85" s="35">
        <v>0</v>
      </c>
      <c r="G85" s="138">
        <v>990000</v>
      </c>
      <c r="H85" s="189" t="s">
        <v>237</v>
      </c>
      <c r="I85" s="4" t="s">
        <v>151</v>
      </c>
      <c r="J85" s="4">
        <v>990000</v>
      </c>
      <c r="K85" s="4">
        <v>990000</v>
      </c>
      <c r="M85" s="121">
        <f t="shared" si="1"/>
        <v>0</v>
      </c>
    </row>
    <row r="86" spans="1:13" ht="25.5">
      <c r="A86" s="3">
        <v>9</v>
      </c>
      <c r="B86" s="29">
        <v>200014</v>
      </c>
      <c r="C86" s="119" t="s">
        <v>154</v>
      </c>
      <c r="D86" s="211" t="s">
        <v>172</v>
      </c>
      <c r="E86" s="118">
        <v>7397000</v>
      </c>
      <c r="F86" s="118">
        <v>0</v>
      </c>
      <c r="G86" s="118">
        <v>7397000</v>
      </c>
      <c r="H86" s="189" t="s">
        <v>237</v>
      </c>
      <c r="I86" s="337" t="s">
        <v>458</v>
      </c>
      <c r="J86" s="337">
        <v>9735535</v>
      </c>
      <c r="K86" s="337">
        <v>9715535</v>
      </c>
      <c r="M86" s="121">
        <f t="shared" si="1"/>
        <v>0</v>
      </c>
    </row>
    <row r="87" spans="1:13" ht="25.5">
      <c r="A87" s="3">
        <v>15</v>
      </c>
      <c r="B87" s="29">
        <v>200022</v>
      </c>
      <c r="C87" s="139" t="s">
        <v>91</v>
      </c>
      <c r="D87" s="212" t="s">
        <v>92</v>
      </c>
      <c r="E87" s="118">
        <v>375000</v>
      </c>
      <c r="F87" s="118">
        <v>0</v>
      </c>
      <c r="G87" s="118">
        <v>375000</v>
      </c>
      <c r="H87" s="192" t="s">
        <v>237</v>
      </c>
      <c r="I87" s="337"/>
      <c r="J87" s="337"/>
      <c r="K87" s="337"/>
      <c r="M87" s="121">
        <f t="shared" si="1"/>
        <v>0</v>
      </c>
    </row>
    <row r="88" spans="1:13" ht="38.25">
      <c r="A88" s="3">
        <v>57</v>
      </c>
      <c r="B88" s="117">
        <v>200081</v>
      </c>
      <c r="C88" s="95" t="s">
        <v>240</v>
      </c>
      <c r="D88" s="211" t="s">
        <v>364</v>
      </c>
      <c r="E88" s="152">
        <v>473535</v>
      </c>
      <c r="F88" s="35">
        <v>0</v>
      </c>
      <c r="G88" s="152">
        <v>473535</v>
      </c>
      <c r="H88" s="194" t="s">
        <v>237</v>
      </c>
      <c r="I88" s="337"/>
      <c r="J88" s="337"/>
      <c r="K88" s="337"/>
      <c r="M88" s="121">
        <f t="shared" si="1"/>
        <v>0</v>
      </c>
    </row>
    <row r="89" spans="1:13" ht="51">
      <c r="A89" s="101">
        <v>20</v>
      </c>
      <c r="B89" s="29">
        <v>200029</v>
      </c>
      <c r="C89" s="148" t="s">
        <v>80</v>
      </c>
      <c r="D89" s="213" t="s">
        <v>99</v>
      </c>
      <c r="E89" s="118">
        <v>400000</v>
      </c>
      <c r="F89" s="118">
        <v>0</v>
      </c>
      <c r="G89" s="140">
        <f>340000+40000</f>
        <v>380000</v>
      </c>
      <c r="H89" s="192" t="s">
        <v>210</v>
      </c>
      <c r="I89" s="337"/>
      <c r="J89" s="337"/>
      <c r="K89" s="337"/>
      <c r="M89" s="121">
        <f t="shared" si="1"/>
        <v>20000</v>
      </c>
    </row>
    <row r="90" spans="1:13" ht="38.25">
      <c r="A90" s="3">
        <v>58</v>
      </c>
      <c r="B90" s="120">
        <v>200064</v>
      </c>
      <c r="C90" s="157" t="s">
        <v>150</v>
      </c>
      <c r="D90" s="211" t="s">
        <v>276</v>
      </c>
      <c r="E90" s="122">
        <v>1090000</v>
      </c>
      <c r="F90" s="122">
        <v>0</v>
      </c>
      <c r="G90" s="140">
        <v>1090000</v>
      </c>
      <c r="H90" s="194" t="s">
        <v>237</v>
      </c>
      <c r="I90" s="337"/>
      <c r="J90" s="337"/>
      <c r="K90" s="337"/>
      <c r="M90" s="121">
        <f t="shared" si="1"/>
        <v>0</v>
      </c>
    </row>
    <row r="91" spans="1:13" ht="38.25">
      <c r="A91" s="3">
        <v>12</v>
      </c>
      <c r="B91" s="93">
        <v>200017</v>
      </c>
      <c r="C91" s="132" t="s">
        <v>53</v>
      </c>
      <c r="D91" s="214" t="s">
        <v>54</v>
      </c>
      <c r="E91" s="138">
        <v>40000</v>
      </c>
      <c r="F91" s="138">
        <v>0</v>
      </c>
      <c r="G91" s="138">
        <v>40000</v>
      </c>
      <c r="H91" s="189" t="s">
        <v>237</v>
      </c>
      <c r="I91" s="337" t="s">
        <v>459</v>
      </c>
      <c r="J91" s="337">
        <v>700000</v>
      </c>
      <c r="K91" s="337">
        <v>515700</v>
      </c>
      <c r="M91" s="121">
        <f t="shared" si="1"/>
        <v>0</v>
      </c>
    </row>
    <row r="92" spans="1:13" ht="38.25">
      <c r="A92" s="81">
        <v>14</v>
      </c>
      <c r="B92" s="31">
        <v>200021</v>
      </c>
      <c r="C92" s="139" t="s">
        <v>164</v>
      </c>
      <c r="D92" s="168" t="s">
        <v>166</v>
      </c>
      <c r="E92" s="35">
        <v>125000</v>
      </c>
      <c r="F92" s="35">
        <v>0</v>
      </c>
      <c r="G92" s="35">
        <v>90700</v>
      </c>
      <c r="H92" s="189" t="s">
        <v>210</v>
      </c>
      <c r="I92" s="337"/>
      <c r="J92" s="337"/>
      <c r="K92" s="337"/>
      <c r="M92" s="121">
        <f t="shared" si="1"/>
        <v>34300</v>
      </c>
    </row>
    <row r="93" spans="1:13" ht="38.25">
      <c r="A93" s="3">
        <v>19</v>
      </c>
      <c r="B93" s="31">
        <v>200028</v>
      </c>
      <c r="C93" s="147" t="s">
        <v>98</v>
      </c>
      <c r="D93" s="169" t="s">
        <v>97</v>
      </c>
      <c r="E93" s="137">
        <v>20000</v>
      </c>
      <c r="F93" s="137">
        <v>0</v>
      </c>
      <c r="G93" s="137">
        <v>20000</v>
      </c>
      <c r="H93" s="192" t="s">
        <v>237</v>
      </c>
      <c r="I93" s="337"/>
      <c r="J93" s="337"/>
      <c r="K93" s="337"/>
      <c r="M93" s="121">
        <f t="shared" si="1"/>
        <v>0</v>
      </c>
    </row>
    <row r="94" spans="1:13" ht="25.5">
      <c r="A94" s="3">
        <v>22</v>
      </c>
      <c r="B94" s="117">
        <v>200033</v>
      </c>
      <c r="C94" s="95" t="s">
        <v>154</v>
      </c>
      <c r="D94" s="214" t="s">
        <v>138</v>
      </c>
      <c r="E94" s="35">
        <v>10000</v>
      </c>
      <c r="F94" s="35">
        <v>0</v>
      </c>
      <c r="G94" s="35">
        <v>10000</v>
      </c>
      <c r="H94" s="190" t="s">
        <v>237</v>
      </c>
      <c r="I94" s="337"/>
      <c r="J94" s="337"/>
      <c r="K94" s="337"/>
      <c r="M94" s="121">
        <f t="shared" si="1"/>
        <v>0</v>
      </c>
    </row>
    <row r="95" spans="1:13" ht="25.5">
      <c r="A95" s="3">
        <v>23</v>
      </c>
      <c r="B95" s="117">
        <v>200034</v>
      </c>
      <c r="C95" s="95" t="s">
        <v>234</v>
      </c>
      <c r="D95" s="214" t="s">
        <v>174</v>
      </c>
      <c r="E95" s="35">
        <v>50000</v>
      </c>
      <c r="F95" s="35">
        <v>0</v>
      </c>
      <c r="G95" s="35">
        <v>50000</v>
      </c>
      <c r="H95" s="190" t="s">
        <v>237</v>
      </c>
      <c r="I95" s="337"/>
      <c r="J95" s="337"/>
      <c r="K95" s="337"/>
      <c r="M95" s="121">
        <f t="shared" si="1"/>
        <v>0</v>
      </c>
    </row>
    <row r="96" spans="1:13">
      <c r="A96" s="3">
        <v>25</v>
      </c>
      <c r="B96" s="93">
        <v>200037</v>
      </c>
      <c r="C96" s="95" t="s">
        <v>251</v>
      </c>
      <c r="D96" s="215" t="s">
        <v>252</v>
      </c>
      <c r="E96" s="35">
        <v>30000</v>
      </c>
      <c r="F96" s="35">
        <v>0</v>
      </c>
      <c r="G96" s="35">
        <v>30000</v>
      </c>
      <c r="H96" s="190" t="s">
        <v>237</v>
      </c>
      <c r="I96" s="337"/>
      <c r="J96" s="337"/>
      <c r="K96" s="337"/>
      <c r="M96" s="121">
        <f t="shared" si="1"/>
        <v>0</v>
      </c>
    </row>
    <row r="97" spans="1:13" ht="51">
      <c r="A97" s="3">
        <v>43</v>
      </c>
      <c r="B97" s="154">
        <v>200059</v>
      </c>
      <c r="C97" s="155" t="s">
        <v>350</v>
      </c>
      <c r="D97" s="214" t="s">
        <v>351</v>
      </c>
      <c r="E97" s="156">
        <v>425000</v>
      </c>
      <c r="F97" s="156">
        <v>0</v>
      </c>
      <c r="G97" s="156">
        <v>275000</v>
      </c>
      <c r="H97" s="193" t="s">
        <v>210</v>
      </c>
      <c r="I97" s="337"/>
      <c r="J97" s="337"/>
      <c r="K97" s="337"/>
      <c r="M97" s="121">
        <f t="shared" si="1"/>
        <v>150000</v>
      </c>
    </row>
    <row r="98" spans="1:13" ht="25.5">
      <c r="A98" s="3">
        <v>34</v>
      </c>
      <c r="B98" s="117">
        <v>200047</v>
      </c>
      <c r="C98" s="95" t="s">
        <v>110</v>
      </c>
      <c r="D98" s="37" t="s">
        <v>304</v>
      </c>
      <c r="E98" s="35">
        <v>745000</v>
      </c>
      <c r="F98" s="35">
        <v>0</v>
      </c>
      <c r="G98" s="35">
        <v>675000</v>
      </c>
      <c r="H98" s="190" t="s">
        <v>237</v>
      </c>
      <c r="I98" s="37" t="s">
        <v>461</v>
      </c>
      <c r="J98" s="35">
        <v>745000</v>
      </c>
      <c r="K98" s="35">
        <v>675000</v>
      </c>
      <c r="M98" s="121">
        <f t="shared" si="1"/>
        <v>70000</v>
      </c>
    </row>
    <row r="99" spans="1:13" ht="38.25">
      <c r="A99" s="3">
        <v>46</v>
      </c>
      <c r="B99" s="117">
        <v>200066</v>
      </c>
      <c r="C99" s="95" t="s">
        <v>236</v>
      </c>
      <c r="D99" s="216" t="s">
        <v>235</v>
      </c>
      <c r="E99" s="35">
        <v>626500</v>
      </c>
      <c r="F99" s="35">
        <v>0</v>
      </c>
      <c r="G99" s="152">
        <v>208000</v>
      </c>
      <c r="H99" s="190" t="s">
        <v>210</v>
      </c>
      <c r="I99" s="4" t="s">
        <v>235</v>
      </c>
      <c r="J99" s="4">
        <v>626500</v>
      </c>
      <c r="K99" s="4">
        <v>208000</v>
      </c>
      <c r="M99" s="121">
        <f t="shared" si="1"/>
        <v>418500</v>
      </c>
    </row>
    <row r="100" spans="1:13" ht="38.25">
      <c r="A100" s="31">
        <v>53</v>
      </c>
      <c r="B100" s="108" t="s">
        <v>155</v>
      </c>
      <c r="C100" s="148" t="s">
        <v>150</v>
      </c>
      <c r="D100" s="164" t="s">
        <v>8</v>
      </c>
      <c r="E100" s="46">
        <v>1200000</v>
      </c>
      <c r="F100" s="46">
        <v>0</v>
      </c>
      <c r="G100" s="46">
        <v>1107181</v>
      </c>
      <c r="H100" s="194" t="s">
        <v>237</v>
      </c>
      <c r="I100" s="337" t="s">
        <v>460</v>
      </c>
      <c r="J100" s="337">
        <v>2400000</v>
      </c>
      <c r="K100" s="337">
        <v>2348130</v>
      </c>
      <c r="M100" s="121">
        <f t="shared" si="1"/>
        <v>92819</v>
      </c>
    </row>
    <row r="101" spans="1:13" ht="38.25">
      <c r="A101" s="31">
        <v>59</v>
      </c>
      <c r="B101" s="117" t="s">
        <v>332</v>
      </c>
      <c r="C101" s="95" t="s">
        <v>150</v>
      </c>
      <c r="D101" s="164" t="s">
        <v>173</v>
      </c>
      <c r="E101" s="35">
        <v>1200000</v>
      </c>
      <c r="F101" s="35">
        <v>0</v>
      </c>
      <c r="G101" s="35">
        <v>1240949</v>
      </c>
      <c r="H101" s="192" t="s">
        <v>425</v>
      </c>
      <c r="I101" s="337"/>
      <c r="J101" s="337"/>
      <c r="K101" s="337"/>
      <c r="M101" s="121">
        <f t="shared" si="1"/>
        <v>-40949</v>
      </c>
    </row>
    <row r="102" spans="1:13" ht="25.5">
      <c r="A102" s="3">
        <v>56</v>
      </c>
      <c r="B102" s="117" t="s">
        <v>167</v>
      </c>
      <c r="C102" s="95" t="s">
        <v>137</v>
      </c>
      <c r="D102" s="175" t="s">
        <v>168</v>
      </c>
      <c r="E102" s="35">
        <v>1641360</v>
      </c>
      <c r="F102" s="35">
        <v>0</v>
      </c>
      <c r="G102" s="35">
        <v>1641724</v>
      </c>
      <c r="H102" s="189" t="s">
        <v>237</v>
      </c>
      <c r="I102" s="4" t="s">
        <v>168</v>
      </c>
      <c r="J102" s="4">
        <v>1641360</v>
      </c>
      <c r="K102" s="35">
        <v>1641724</v>
      </c>
      <c r="M102" s="121">
        <f t="shared" si="1"/>
        <v>-364</v>
      </c>
    </row>
    <row r="103" spans="1:13">
      <c r="A103" s="3"/>
      <c r="B103" s="117">
        <v>200073</v>
      </c>
      <c r="C103" s="95" t="s">
        <v>385</v>
      </c>
      <c r="D103" s="217" t="s">
        <v>384</v>
      </c>
      <c r="E103" s="35">
        <v>255000</v>
      </c>
      <c r="F103" s="35">
        <v>0</v>
      </c>
      <c r="G103" s="152">
        <v>233752</v>
      </c>
      <c r="H103" s="194" t="s">
        <v>237</v>
      </c>
      <c r="I103" s="337" t="s">
        <v>464</v>
      </c>
      <c r="J103" s="337">
        <v>296140</v>
      </c>
      <c r="K103" s="337">
        <v>274892</v>
      </c>
      <c r="M103" s="121">
        <f t="shared" si="1"/>
        <v>21248</v>
      </c>
    </row>
    <row r="104" spans="1:13" ht="25.5">
      <c r="A104" s="31"/>
      <c r="B104" s="117">
        <v>200080</v>
      </c>
      <c r="C104" s="95" t="s">
        <v>397</v>
      </c>
      <c r="D104" s="217" t="s">
        <v>398</v>
      </c>
      <c r="E104" s="152">
        <v>41140</v>
      </c>
      <c r="F104" s="35"/>
      <c r="G104" s="152">
        <v>41140</v>
      </c>
      <c r="H104" s="194" t="s">
        <v>237</v>
      </c>
      <c r="I104" s="337"/>
      <c r="J104" s="337"/>
      <c r="K104" s="337"/>
      <c r="M104" s="121">
        <f t="shared" si="1"/>
        <v>0</v>
      </c>
    </row>
    <row r="105" spans="1:13" s="131" customFormat="1" ht="38.25">
      <c r="A105" s="117">
        <v>22</v>
      </c>
      <c r="B105" s="240">
        <v>300047</v>
      </c>
      <c r="C105" s="94" t="s">
        <v>314</v>
      </c>
      <c r="D105" s="158" t="s">
        <v>315</v>
      </c>
      <c r="E105" s="35">
        <v>500000</v>
      </c>
      <c r="F105" s="35">
        <v>0</v>
      </c>
      <c r="G105" s="35">
        <v>500000</v>
      </c>
      <c r="H105" s="35">
        <f t="shared" ref="H105" si="2">E105-(F105+G105)</f>
        <v>0</v>
      </c>
      <c r="I105" s="338" t="s">
        <v>465</v>
      </c>
      <c r="J105" s="342">
        <v>7892387</v>
      </c>
      <c r="K105" s="345">
        <v>3023808</v>
      </c>
      <c r="M105" s="121">
        <f t="shared" si="1"/>
        <v>0</v>
      </c>
    </row>
    <row r="106" spans="1:13" ht="25.5" customHeight="1">
      <c r="A106" s="21">
        <v>3</v>
      </c>
      <c r="B106" s="36">
        <v>300057</v>
      </c>
      <c r="C106" s="21" t="s">
        <v>110</v>
      </c>
      <c r="D106" s="158" t="s">
        <v>331</v>
      </c>
      <c r="E106" s="73">
        <v>1666230</v>
      </c>
      <c r="F106" s="73">
        <v>0</v>
      </c>
      <c r="G106" s="152">
        <f>998661+600812</f>
        <v>1599473</v>
      </c>
      <c r="H106" s="189" t="s">
        <v>210</v>
      </c>
      <c r="I106" s="339"/>
      <c r="J106" s="343"/>
      <c r="K106" s="346"/>
      <c r="M106" s="121">
        <f t="shared" si="1"/>
        <v>66757</v>
      </c>
    </row>
    <row r="107" spans="1:13" ht="51">
      <c r="A107" s="21">
        <v>4</v>
      </c>
      <c r="B107" s="36">
        <v>300055</v>
      </c>
      <c r="C107" s="21" t="s">
        <v>154</v>
      </c>
      <c r="D107" s="158" t="s">
        <v>329</v>
      </c>
      <c r="E107" s="73">
        <v>5200000</v>
      </c>
      <c r="F107" s="73">
        <v>0</v>
      </c>
      <c r="G107" s="152">
        <f>200000+300000+150000</f>
        <v>650000</v>
      </c>
      <c r="H107" s="189" t="s">
        <v>210</v>
      </c>
      <c r="I107" s="339"/>
      <c r="J107" s="343"/>
      <c r="K107" s="346"/>
      <c r="M107" s="121">
        <f t="shared" si="1"/>
        <v>4550000</v>
      </c>
    </row>
    <row r="108" spans="1:13" ht="25.5">
      <c r="A108" s="92"/>
      <c r="B108" s="36" t="s">
        <v>414</v>
      </c>
      <c r="C108" s="47" t="s">
        <v>415</v>
      </c>
      <c r="D108" s="158" t="s">
        <v>416</v>
      </c>
      <c r="E108" s="79">
        <v>326157</v>
      </c>
      <c r="F108" s="79"/>
      <c r="G108" s="35">
        <v>125000</v>
      </c>
      <c r="H108" s="189"/>
      <c r="I108" s="339"/>
      <c r="J108" s="343"/>
      <c r="K108" s="346"/>
      <c r="M108" s="121">
        <f t="shared" si="1"/>
        <v>201157</v>
      </c>
    </row>
    <row r="109" spans="1:13" ht="38.25">
      <c r="A109" s="17"/>
      <c r="B109" s="117">
        <v>400048</v>
      </c>
      <c r="C109" s="36" t="s">
        <v>150</v>
      </c>
      <c r="D109" s="158" t="s">
        <v>330</v>
      </c>
      <c r="E109" s="5">
        <v>200000</v>
      </c>
      <c r="F109" s="5">
        <v>0</v>
      </c>
      <c r="G109" s="35">
        <v>149335</v>
      </c>
      <c r="H109" s="195" t="s">
        <v>237</v>
      </c>
      <c r="I109" s="340"/>
      <c r="J109" s="344"/>
      <c r="K109" s="347"/>
      <c r="M109" s="121">
        <f t="shared" si="1"/>
        <v>50665</v>
      </c>
    </row>
    <row r="110" spans="1:13" ht="38.25">
      <c r="A110" s="21">
        <v>7</v>
      </c>
      <c r="B110" s="36">
        <v>300052</v>
      </c>
      <c r="C110" s="21" t="s">
        <v>110</v>
      </c>
      <c r="D110" s="162" t="s">
        <v>360</v>
      </c>
      <c r="E110" s="73">
        <v>3406608</v>
      </c>
      <c r="F110" s="73">
        <v>0</v>
      </c>
      <c r="G110" s="35">
        <v>1530786</v>
      </c>
      <c r="H110" s="189" t="s">
        <v>210</v>
      </c>
      <c r="I110" s="337" t="s">
        <v>466</v>
      </c>
      <c r="J110" s="337">
        <v>3513969</v>
      </c>
      <c r="K110" s="337">
        <v>1638147</v>
      </c>
      <c r="M110" s="121">
        <f t="shared" si="1"/>
        <v>1875822</v>
      </c>
    </row>
    <row r="111" spans="1:13" ht="51">
      <c r="A111" s="21">
        <v>15</v>
      </c>
      <c r="B111" s="36">
        <v>300014</v>
      </c>
      <c r="C111" s="36" t="s">
        <v>60</v>
      </c>
      <c r="D111" s="162" t="s">
        <v>61</v>
      </c>
      <c r="E111" s="73">
        <v>60435</v>
      </c>
      <c r="F111" s="73">
        <v>0</v>
      </c>
      <c r="G111" s="35">
        <v>60435</v>
      </c>
      <c r="H111" s="189" t="s">
        <v>237</v>
      </c>
      <c r="I111" s="337"/>
      <c r="J111" s="337"/>
      <c r="K111" s="337"/>
      <c r="M111" s="121">
        <f t="shared" si="1"/>
        <v>0</v>
      </c>
    </row>
    <row r="112" spans="1:13" ht="51">
      <c r="A112" s="21">
        <v>23</v>
      </c>
      <c r="B112" s="36" t="s">
        <v>417</v>
      </c>
      <c r="C112" s="36" t="s">
        <v>110</v>
      </c>
      <c r="D112" s="162" t="s">
        <v>363</v>
      </c>
      <c r="E112" s="73">
        <v>46926</v>
      </c>
      <c r="F112" s="73">
        <v>0</v>
      </c>
      <c r="G112" s="35">
        <v>46926</v>
      </c>
      <c r="H112" s="189" t="s">
        <v>237</v>
      </c>
      <c r="I112" s="337"/>
      <c r="J112" s="337"/>
      <c r="K112" s="337"/>
      <c r="M112" s="121">
        <f t="shared" si="1"/>
        <v>0</v>
      </c>
    </row>
    <row r="113" spans="1:13" ht="38.25">
      <c r="A113" s="21"/>
      <c r="B113" s="36">
        <v>300040</v>
      </c>
      <c r="C113" s="21" t="s">
        <v>418</v>
      </c>
      <c r="D113" s="170" t="s">
        <v>419</v>
      </c>
      <c r="E113" s="113">
        <v>75000</v>
      </c>
      <c r="F113" s="73">
        <v>0</v>
      </c>
      <c r="G113" s="152">
        <v>40000</v>
      </c>
      <c r="H113" s="189" t="s">
        <v>210</v>
      </c>
      <c r="I113" s="338" t="s">
        <v>467</v>
      </c>
      <c r="J113" s="338">
        <f>7666916-4367763</f>
        <v>3299153</v>
      </c>
      <c r="K113" s="338">
        <v>1190000</v>
      </c>
      <c r="M113" s="121">
        <f t="shared" si="1"/>
        <v>35000</v>
      </c>
    </row>
    <row r="114" spans="1:13" ht="25.5">
      <c r="A114" s="21">
        <v>10</v>
      </c>
      <c r="B114" s="36">
        <v>300039</v>
      </c>
      <c r="C114" s="33" t="s">
        <v>310</v>
      </c>
      <c r="D114" s="218" t="s">
        <v>311</v>
      </c>
      <c r="E114" s="73">
        <v>150000</v>
      </c>
      <c r="F114" s="73">
        <v>0</v>
      </c>
      <c r="G114" s="35">
        <v>50000</v>
      </c>
      <c r="H114" s="189" t="s">
        <v>210</v>
      </c>
      <c r="I114" s="339"/>
      <c r="J114" s="339"/>
      <c r="K114" s="339"/>
      <c r="M114" s="121">
        <f t="shared" si="1"/>
        <v>100000</v>
      </c>
    </row>
    <row r="115" spans="1:13">
      <c r="A115" s="17">
        <v>27</v>
      </c>
      <c r="B115" s="99">
        <v>300041</v>
      </c>
      <c r="C115" s="36" t="s">
        <v>187</v>
      </c>
      <c r="D115" s="219" t="s">
        <v>188</v>
      </c>
      <c r="E115" s="5">
        <v>2974153</v>
      </c>
      <c r="F115" s="5">
        <v>0</v>
      </c>
      <c r="G115" s="100">
        <v>1000000</v>
      </c>
      <c r="H115" s="195" t="s">
        <v>210</v>
      </c>
      <c r="I115" s="339"/>
      <c r="J115" s="339"/>
      <c r="K115" s="339"/>
      <c r="M115" s="121">
        <f t="shared" si="1"/>
        <v>1974153</v>
      </c>
    </row>
    <row r="116" spans="1:13" ht="25.5">
      <c r="A116" s="21">
        <v>18</v>
      </c>
      <c r="B116" s="37">
        <v>300008</v>
      </c>
      <c r="C116" s="37" t="s">
        <v>76</v>
      </c>
      <c r="D116" s="170" t="s">
        <v>370</v>
      </c>
      <c r="E116" s="74">
        <v>100000</v>
      </c>
      <c r="F116" s="74">
        <v>0</v>
      </c>
      <c r="G116" s="46">
        <v>100000</v>
      </c>
      <c r="H116" s="196" t="s">
        <v>237</v>
      </c>
      <c r="I116" s="339"/>
      <c r="J116" s="339"/>
      <c r="K116" s="339"/>
      <c r="M116" s="121">
        <f t="shared" si="1"/>
        <v>0</v>
      </c>
    </row>
    <row r="117" spans="1:13" ht="38.25">
      <c r="A117" s="104">
        <v>22</v>
      </c>
      <c r="B117" s="6" t="s">
        <v>231</v>
      </c>
      <c r="C117" s="36" t="s">
        <v>187</v>
      </c>
      <c r="D117" s="170" t="s">
        <v>221</v>
      </c>
      <c r="E117" s="5">
        <v>4367763</v>
      </c>
      <c r="F117" s="5">
        <v>2000000</v>
      </c>
      <c r="G117" s="80"/>
      <c r="H117" s="195" t="s">
        <v>210</v>
      </c>
      <c r="I117" s="340"/>
      <c r="J117" s="340"/>
      <c r="K117" s="340"/>
      <c r="M117" s="121">
        <f t="shared" si="1"/>
        <v>2367763</v>
      </c>
    </row>
    <row r="118" spans="1:13" ht="38.25">
      <c r="A118" s="92">
        <v>11</v>
      </c>
      <c r="B118" s="36">
        <v>300035</v>
      </c>
      <c r="C118" s="33" t="s">
        <v>154</v>
      </c>
      <c r="D118" s="220" t="s">
        <v>178</v>
      </c>
      <c r="E118" s="111">
        <v>194940</v>
      </c>
      <c r="F118" s="73">
        <v>0</v>
      </c>
      <c r="G118" s="152">
        <v>170573</v>
      </c>
      <c r="H118" s="189" t="s">
        <v>210</v>
      </c>
      <c r="I118" s="338" t="s">
        <v>468</v>
      </c>
      <c r="J118" s="338">
        <v>194940</v>
      </c>
      <c r="K118" s="338">
        <v>170573</v>
      </c>
      <c r="M118" s="121">
        <f t="shared" si="1"/>
        <v>24367</v>
      </c>
    </row>
    <row r="119" spans="1:13" ht="38.25">
      <c r="A119" s="21">
        <v>12</v>
      </c>
      <c r="B119" s="36">
        <v>300034</v>
      </c>
      <c r="C119" s="21" t="s">
        <v>150</v>
      </c>
      <c r="D119" s="220" t="s">
        <v>177</v>
      </c>
      <c r="E119" s="73">
        <v>1750000</v>
      </c>
      <c r="F119" s="73">
        <v>0</v>
      </c>
      <c r="G119" s="35">
        <v>0</v>
      </c>
      <c r="H119" s="189" t="s">
        <v>365</v>
      </c>
      <c r="I119" s="340"/>
      <c r="J119" s="340"/>
      <c r="K119" s="340"/>
      <c r="M119" s="121">
        <f t="shared" si="1"/>
        <v>1750000</v>
      </c>
    </row>
    <row r="120" spans="1:13" ht="38.25">
      <c r="A120" s="21">
        <v>1</v>
      </c>
      <c r="B120" s="21" t="s">
        <v>238</v>
      </c>
      <c r="C120" s="21" t="s">
        <v>28</v>
      </c>
      <c r="D120" s="160" t="s">
        <v>175</v>
      </c>
      <c r="E120" s="73">
        <v>354000</v>
      </c>
      <c r="F120" s="73">
        <v>118000</v>
      </c>
      <c r="G120" s="35">
        <v>218000</v>
      </c>
      <c r="H120" s="189" t="s">
        <v>237</v>
      </c>
      <c r="I120" s="337" t="s">
        <v>469</v>
      </c>
      <c r="J120" s="337">
        <f>3302241-925000</f>
        <v>2377241</v>
      </c>
      <c r="K120" s="337">
        <v>1518833</v>
      </c>
      <c r="M120" s="121">
        <f t="shared" si="1"/>
        <v>18000</v>
      </c>
    </row>
    <row r="121" spans="1:13" ht="25.5">
      <c r="A121" s="21">
        <v>2</v>
      </c>
      <c r="B121" s="36" t="s">
        <v>399</v>
      </c>
      <c r="C121" s="47" t="s">
        <v>308</v>
      </c>
      <c r="D121" s="160" t="s">
        <v>309</v>
      </c>
      <c r="E121" s="79">
        <v>27500</v>
      </c>
      <c r="F121" s="79">
        <v>0</v>
      </c>
      <c r="G121" s="35">
        <v>27500</v>
      </c>
      <c r="H121" s="189" t="s">
        <v>237</v>
      </c>
      <c r="I121" s="337"/>
      <c r="J121" s="337"/>
      <c r="K121" s="337"/>
      <c r="M121" s="121">
        <f t="shared" si="1"/>
        <v>0</v>
      </c>
    </row>
    <row r="122" spans="1:13" ht="25.5">
      <c r="A122" s="21"/>
      <c r="B122" s="36" t="s">
        <v>420</v>
      </c>
      <c r="C122" s="47" t="s">
        <v>421</v>
      </c>
      <c r="D122" s="160" t="s">
        <v>422</v>
      </c>
      <c r="E122" s="79">
        <v>382741</v>
      </c>
      <c r="F122" s="79"/>
      <c r="G122" s="152">
        <v>110000</v>
      </c>
      <c r="H122" s="189" t="s">
        <v>237</v>
      </c>
      <c r="I122" s="337"/>
      <c r="J122" s="337"/>
      <c r="K122" s="337"/>
      <c r="M122" s="121">
        <f t="shared" si="1"/>
        <v>272741</v>
      </c>
    </row>
    <row r="123" spans="1:13" ht="38.25">
      <c r="A123" s="21">
        <v>13</v>
      </c>
      <c r="B123" s="36">
        <v>300037</v>
      </c>
      <c r="C123" s="33" t="s">
        <v>176</v>
      </c>
      <c r="D123" s="221" t="s">
        <v>102</v>
      </c>
      <c r="E123" s="73">
        <v>300000</v>
      </c>
      <c r="F123" s="73">
        <v>0</v>
      </c>
      <c r="G123" s="35">
        <v>200000</v>
      </c>
      <c r="H123" s="189" t="s">
        <v>210</v>
      </c>
      <c r="I123" s="337"/>
      <c r="J123" s="337"/>
      <c r="K123" s="337"/>
      <c r="M123" s="121">
        <f t="shared" si="1"/>
        <v>100000</v>
      </c>
    </row>
    <row r="124" spans="1:13" ht="25.5">
      <c r="A124" s="21">
        <v>14</v>
      </c>
      <c r="B124" s="36">
        <v>300015</v>
      </c>
      <c r="C124" s="37" t="s">
        <v>100</v>
      </c>
      <c r="D124" s="160" t="s">
        <v>101</v>
      </c>
      <c r="E124" s="73">
        <v>125000</v>
      </c>
      <c r="F124" s="73">
        <v>0</v>
      </c>
      <c r="G124" s="35">
        <v>125000</v>
      </c>
      <c r="H124" s="189" t="s">
        <v>237</v>
      </c>
      <c r="I124" s="337"/>
      <c r="J124" s="337"/>
      <c r="K124" s="337"/>
      <c r="M124" s="121">
        <f t="shared" si="1"/>
        <v>0</v>
      </c>
    </row>
    <row r="125" spans="1:13" ht="38.25">
      <c r="A125" s="21">
        <v>16</v>
      </c>
      <c r="B125" s="36">
        <v>300013</v>
      </c>
      <c r="C125" s="21" t="s">
        <v>50</v>
      </c>
      <c r="D125" s="160" t="s">
        <v>51</v>
      </c>
      <c r="E125" s="73">
        <v>200000</v>
      </c>
      <c r="F125" s="73">
        <v>0</v>
      </c>
      <c r="G125" s="35">
        <v>200000</v>
      </c>
      <c r="H125" s="189" t="s">
        <v>237</v>
      </c>
      <c r="I125" s="337"/>
      <c r="J125" s="337"/>
      <c r="K125" s="337"/>
      <c r="M125" s="121">
        <f t="shared" si="1"/>
        <v>0</v>
      </c>
    </row>
    <row r="126" spans="1:13" ht="25.5">
      <c r="A126" s="21">
        <v>17</v>
      </c>
      <c r="B126" s="36">
        <v>300010</v>
      </c>
      <c r="C126" s="33" t="s">
        <v>312</v>
      </c>
      <c r="D126" s="221" t="s">
        <v>313</v>
      </c>
      <c r="E126" s="73">
        <v>475000</v>
      </c>
      <c r="F126" s="73">
        <v>0</v>
      </c>
      <c r="G126" s="35">
        <v>358333</v>
      </c>
      <c r="H126" s="189" t="s">
        <v>210</v>
      </c>
      <c r="I126" s="337"/>
      <c r="J126" s="337"/>
      <c r="K126" s="337"/>
      <c r="M126" s="121">
        <f t="shared" si="1"/>
        <v>116667</v>
      </c>
    </row>
    <row r="127" spans="1:13" ht="25.5">
      <c r="A127" s="21">
        <v>6</v>
      </c>
      <c r="B127" s="36">
        <v>300053</v>
      </c>
      <c r="C127" s="21" t="s">
        <v>154</v>
      </c>
      <c r="D127" s="160" t="s">
        <v>207</v>
      </c>
      <c r="E127" s="73">
        <v>925000</v>
      </c>
      <c r="F127" s="73">
        <v>0</v>
      </c>
      <c r="G127" s="35">
        <v>0</v>
      </c>
      <c r="H127" s="189" t="s">
        <v>210</v>
      </c>
      <c r="I127" s="337"/>
      <c r="J127" s="337"/>
      <c r="K127" s="337"/>
      <c r="M127" s="121">
        <f t="shared" si="1"/>
        <v>925000</v>
      </c>
    </row>
    <row r="128" spans="1:13" ht="25.5">
      <c r="A128" s="21">
        <v>8</v>
      </c>
      <c r="B128" s="36">
        <v>300044</v>
      </c>
      <c r="C128" s="21" t="s">
        <v>110</v>
      </c>
      <c r="D128" s="160" t="s">
        <v>361</v>
      </c>
      <c r="E128" s="73">
        <v>50000</v>
      </c>
      <c r="F128" s="73">
        <v>0</v>
      </c>
      <c r="G128" s="35">
        <v>50000</v>
      </c>
      <c r="H128" s="189" t="s">
        <v>237</v>
      </c>
      <c r="I128" s="337"/>
      <c r="J128" s="337"/>
      <c r="K128" s="337"/>
      <c r="M128" s="121">
        <f t="shared" si="1"/>
        <v>0</v>
      </c>
    </row>
    <row r="129" spans="1:13" ht="25.5">
      <c r="A129" s="21">
        <v>9</v>
      </c>
      <c r="B129" s="36">
        <v>300043</v>
      </c>
      <c r="C129" s="21" t="s">
        <v>203</v>
      </c>
      <c r="D129" s="160" t="s">
        <v>202</v>
      </c>
      <c r="E129" s="73">
        <v>193000</v>
      </c>
      <c r="F129" s="73">
        <v>0</v>
      </c>
      <c r="G129" s="35">
        <v>40000</v>
      </c>
      <c r="H129" s="189" t="s">
        <v>210</v>
      </c>
      <c r="I129" s="337"/>
      <c r="J129" s="337"/>
      <c r="K129" s="337"/>
      <c r="M129" s="121">
        <f t="shared" si="1"/>
        <v>153000</v>
      </c>
    </row>
    <row r="130" spans="1:13" ht="25.5">
      <c r="A130" s="21">
        <v>24</v>
      </c>
      <c r="B130" s="36">
        <v>300049</v>
      </c>
      <c r="C130" s="36" t="s">
        <v>368</v>
      </c>
      <c r="D130" s="160" t="s">
        <v>369</v>
      </c>
      <c r="E130" s="86">
        <v>270000</v>
      </c>
      <c r="F130" s="86">
        <v>0</v>
      </c>
      <c r="G130" s="151">
        <v>190000</v>
      </c>
      <c r="H130" s="189" t="s">
        <v>210</v>
      </c>
      <c r="I130" s="337"/>
      <c r="J130" s="337"/>
      <c r="K130" s="337"/>
      <c r="M130" s="121">
        <f t="shared" si="1"/>
        <v>80000</v>
      </c>
    </row>
    <row r="131" spans="1:13" ht="25.5">
      <c r="A131" s="21">
        <v>21</v>
      </c>
      <c r="B131" s="36">
        <v>300001</v>
      </c>
      <c r="C131" s="36" t="s">
        <v>150</v>
      </c>
      <c r="D131" s="222" t="s">
        <v>75</v>
      </c>
      <c r="E131" s="73">
        <v>2199900</v>
      </c>
      <c r="F131" s="73">
        <v>0</v>
      </c>
      <c r="G131" s="35">
        <v>2199900</v>
      </c>
      <c r="H131" s="189" t="s">
        <v>237</v>
      </c>
      <c r="I131" s="6" t="s">
        <v>75</v>
      </c>
      <c r="J131" s="6">
        <v>2199900</v>
      </c>
      <c r="K131" s="35">
        <v>2199900</v>
      </c>
      <c r="M131" s="121">
        <f t="shared" si="1"/>
        <v>0</v>
      </c>
    </row>
    <row r="132" spans="1:13">
      <c r="A132" s="21">
        <v>22</v>
      </c>
      <c r="B132" s="36"/>
      <c r="C132" s="36" t="s">
        <v>316</v>
      </c>
      <c r="D132" s="57" t="s">
        <v>317</v>
      </c>
      <c r="E132" s="73">
        <v>12481566</v>
      </c>
      <c r="F132" s="73">
        <v>2747000</v>
      </c>
      <c r="G132" s="152">
        <f>8569017-500000</f>
        <v>8069017</v>
      </c>
      <c r="H132" s="189" t="s">
        <v>210</v>
      </c>
      <c r="I132" s="57" t="s">
        <v>317</v>
      </c>
      <c r="J132" s="73">
        <v>12481566</v>
      </c>
      <c r="K132" s="4">
        <f>8569017-500000</f>
        <v>8069017</v>
      </c>
      <c r="M132" s="121">
        <f t="shared" si="1"/>
        <v>1665549</v>
      </c>
    </row>
    <row r="133" spans="1:13" ht="38.25">
      <c r="A133" s="17">
        <v>20</v>
      </c>
      <c r="B133" s="6" t="s">
        <v>38</v>
      </c>
      <c r="C133" s="21" t="s">
        <v>39</v>
      </c>
      <c r="D133" s="109" t="s">
        <v>180</v>
      </c>
      <c r="E133" s="46">
        <v>745000</v>
      </c>
      <c r="F133" s="46">
        <v>500000</v>
      </c>
      <c r="G133" s="46">
        <v>245000</v>
      </c>
      <c r="H133" s="195" t="s">
        <v>237</v>
      </c>
      <c r="I133" s="337" t="s">
        <v>445</v>
      </c>
      <c r="J133" s="337">
        <v>1623000</v>
      </c>
      <c r="K133" s="337">
        <v>1123000</v>
      </c>
      <c r="M133" s="121">
        <f t="shared" si="1"/>
        <v>0</v>
      </c>
    </row>
    <row r="134" spans="1:13" ht="38.25">
      <c r="A134" s="17">
        <v>5</v>
      </c>
      <c r="B134" s="117">
        <v>400012</v>
      </c>
      <c r="C134" s="21" t="s">
        <v>39</v>
      </c>
      <c r="D134" s="109" t="s">
        <v>197</v>
      </c>
      <c r="E134" s="5">
        <v>878000</v>
      </c>
      <c r="F134" s="5">
        <v>0</v>
      </c>
      <c r="G134" s="35">
        <v>878000</v>
      </c>
      <c r="H134" s="195" t="s">
        <v>237</v>
      </c>
      <c r="I134" s="337"/>
      <c r="J134" s="337"/>
      <c r="K134" s="337"/>
      <c r="M134" s="121">
        <f t="shared" ref="M134:M197" si="3">E134-(F134+G134)</f>
        <v>0</v>
      </c>
    </row>
    <row r="135" spans="1:13" ht="25.5">
      <c r="A135" s="17">
        <v>21</v>
      </c>
      <c r="B135" s="117" t="s">
        <v>215</v>
      </c>
      <c r="C135" s="36" t="s">
        <v>184</v>
      </c>
      <c r="D135" s="112" t="s">
        <v>185</v>
      </c>
      <c r="E135" s="5">
        <v>3378568</v>
      </c>
      <c r="F135" s="5">
        <v>3000000</v>
      </c>
      <c r="G135" s="35">
        <v>378568</v>
      </c>
      <c r="H135" s="195" t="s">
        <v>237</v>
      </c>
      <c r="I135" s="337" t="s">
        <v>440</v>
      </c>
      <c r="J135" s="337">
        <v>7078568</v>
      </c>
      <c r="K135" s="337">
        <v>3678568</v>
      </c>
      <c r="M135" s="121">
        <f t="shared" si="3"/>
        <v>0</v>
      </c>
    </row>
    <row r="136" spans="1:13">
      <c r="A136" s="93">
        <v>33</v>
      </c>
      <c r="B136" s="117">
        <v>400028</v>
      </c>
      <c r="C136" s="36" t="s">
        <v>184</v>
      </c>
      <c r="D136" s="112" t="s">
        <v>214</v>
      </c>
      <c r="E136" s="5">
        <v>3600000</v>
      </c>
      <c r="F136" s="5">
        <v>0</v>
      </c>
      <c r="G136" s="35">
        <v>3200000</v>
      </c>
      <c r="H136" s="195" t="s">
        <v>237</v>
      </c>
      <c r="I136" s="337"/>
      <c r="J136" s="337"/>
      <c r="K136" s="337"/>
      <c r="M136" s="121">
        <f t="shared" si="3"/>
        <v>400000</v>
      </c>
    </row>
    <row r="137" spans="1:13" ht="25.5">
      <c r="A137" s="17"/>
      <c r="B137" s="117">
        <v>400036</v>
      </c>
      <c r="C137" s="36" t="s">
        <v>257</v>
      </c>
      <c r="D137" s="112" t="s">
        <v>258</v>
      </c>
      <c r="E137" s="5">
        <v>100000</v>
      </c>
      <c r="F137" s="5">
        <v>0</v>
      </c>
      <c r="G137" s="35">
        <v>100000</v>
      </c>
      <c r="H137" s="195" t="s">
        <v>237</v>
      </c>
      <c r="I137" s="337"/>
      <c r="J137" s="337"/>
      <c r="K137" s="337"/>
      <c r="M137" s="121">
        <f t="shared" si="3"/>
        <v>0</v>
      </c>
    </row>
    <row r="138" spans="1:13" ht="51">
      <c r="A138" s="104">
        <v>19</v>
      </c>
      <c r="B138" s="117" t="s">
        <v>354</v>
      </c>
      <c r="C138" s="21" t="s">
        <v>208</v>
      </c>
      <c r="D138" s="37" t="s">
        <v>229</v>
      </c>
      <c r="E138" s="5">
        <v>1500000</v>
      </c>
      <c r="F138" s="5">
        <v>0</v>
      </c>
      <c r="G138" s="35">
        <v>1386000</v>
      </c>
      <c r="H138" s="195" t="s">
        <v>237</v>
      </c>
      <c r="I138" s="4" t="s">
        <v>441</v>
      </c>
      <c r="J138" s="103">
        <v>1500000</v>
      </c>
      <c r="K138" s="103">
        <v>1386000</v>
      </c>
      <c r="M138" s="121">
        <f t="shared" si="3"/>
        <v>114000</v>
      </c>
    </row>
    <row r="139" spans="1:13" ht="63.75">
      <c r="A139" s="93">
        <v>23</v>
      </c>
      <c r="B139" s="117" t="s">
        <v>223</v>
      </c>
      <c r="C139" s="36" t="s">
        <v>224</v>
      </c>
      <c r="D139" s="110" t="s">
        <v>222</v>
      </c>
      <c r="E139" s="5">
        <v>2242999</v>
      </c>
      <c r="F139" s="5">
        <v>0</v>
      </c>
      <c r="G139" s="35">
        <v>1705432</v>
      </c>
      <c r="H139" s="195" t="s">
        <v>210</v>
      </c>
      <c r="I139" s="4" t="s">
        <v>442</v>
      </c>
      <c r="J139" s="20">
        <v>2242999</v>
      </c>
      <c r="K139" s="35">
        <v>1705432</v>
      </c>
      <c r="M139" s="121">
        <f t="shared" si="3"/>
        <v>537567</v>
      </c>
    </row>
    <row r="140" spans="1:13" ht="38.25">
      <c r="A140" s="17">
        <v>15</v>
      </c>
      <c r="B140" s="117">
        <v>400026</v>
      </c>
      <c r="C140" s="41" t="s">
        <v>201</v>
      </c>
      <c r="D140" s="211" t="s">
        <v>444</v>
      </c>
      <c r="E140" s="5">
        <v>3000000</v>
      </c>
      <c r="F140" s="5">
        <v>0</v>
      </c>
      <c r="G140" s="152">
        <f>900000+1194787</f>
        <v>2094787</v>
      </c>
      <c r="H140" s="195" t="s">
        <v>210</v>
      </c>
      <c r="I140" s="337" t="s">
        <v>443</v>
      </c>
      <c r="J140" s="337">
        <v>3975000</v>
      </c>
      <c r="K140" s="337">
        <v>2919787</v>
      </c>
      <c r="M140" s="121">
        <f t="shared" si="3"/>
        <v>905213</v>
      </c>
    </row>
    <row r="141" spans="1:13" ht="25.5">
      <c r="A141" s="17"/>
      <c r="B141" s="117">
        <v>400039</v>
      </c>
      <c r="C141" s="36" t="s">
        <v>306</v>
      </c>
      <c r="D141" s="211" t="s">
        <v>307</v>
      </c>
      <c r="E141" s="5">
        <v>200000</v>
      </c>
      <c r="F141" s="5">
        <v>0</v>
      </c>
      <c r="G141" s="35">
        <v>200000</v>
      </c>
      <c r="H141" s="195" t="s">
        <v>237</v>
      </c>
      <c r="I141" s="337"/>
      <c r="J141" s="337"/>
      <c r="K141" s="337"/>
      <c r="M141" s="121">
        <f t="shared" si="3"/>
        <v>0</v>
      </c>
    </row>
    <row r="142" spans="1:13" ht="25.5">
      <c r="A142" s="17">
        <v>9</v>
      </c>
      <c r="B142" s="117">
        <v>400016</v>
      </c>
      <c r="C142" s="36" t="s">
        <v>56</v>
      </c>
      <c r="D142" s="211" t="s">
        <v>182</v>
      </c>
      <c r="E142" s="5">
        <v>325000</v>
      </c>
      <c r="F142" s="5">
        <v>0</v>
      </c>
      <c r="G142" s="152">
        <f>200000+125000</f>
        <v>325000</v>
      </c>
      <c r="H142" s="195" t="s">
        <v>210</v>
      </c>
      <c r="I142" s="337"/>
      <c r="J142" s="337"/>
      <c r="K142" s="337"/>
      <c r="M142" s="121">
        <f t="shared" si="3"/>
        <v>0</v>
      </c>
    </row>
    <row r="143" spans="1:13" ht="25.5">
      <c r="A143" s="93">
        <v>24</v>
      </c>
      <c r="B143" s="117" t="s">
        <v>212</v>
      </c>
      <c r="C143" s="36" t="s">
        <v>56</v>
      </c>
      <c r="D143" s="211" t="s">
        <v>211</v>
      </c>
      <c r="E143" s="5">
        <v>450000</v>
      </c>
      <c r="F143" s="5">
        <v>150000</v>
      </c>
      <c r="G143" s="152">
        <f>225000+75000</f>
        <v>300000</v>
      </c>
      <c r="H143" s="195" t="s">
        <v>210</v>
      </c>
      <c r="I143" s="337"/>
      <c r="J143" s="337"/>
      <c r="K143" s="337"/>
      <c r="M143" s="121">
        <f t="shared" si="3"/>
        <v>0</v>
      </c>
    </row>
    <row r="144" spans="1:13" ht="25.5">
      <c r="A144" s="17">
        <v>11</v>
      </c>
      <c r="B144" s="117">
        <v>400018</v>
      </c>
      <c r="C144" s="21" t="s">
        <v>112</v>
      </c>
      <c r="D144" s="174" t="s">
        <v>104</v>
      </c>
      <c r="E144" s="5">
        <v>690000</v>
      </c>
      <c r="F144" s="5">
        <v>0</v>
      </c>
      <c r="G144" s="152">
        <f>649500+9200</f>
        <v>658700</v>
      </c>
      <c r="H144" s="195" t="s">
        <v>237</v>
      </c>
      <c r="I144" s="337" t="s">
        <v>478</v>
      </c>
      <c r="J144" s="337">
        <v>4280000</v>
      </c>
      <c r="K144" s="337">
        <v>3260523</v>
      </c>
      <c r="M144" s="121">
        <f t="shared" si="3"/>
        <v>31300</v>
      </c>
    </row>
    <row r="145" spans="1:13" ht="25.5">
      <c r="A145" s="106">
        <v>16</v>
      </c>
      <c r="B145" s="117">
        <v>400029</v>
      </c>
      <c r="C145" s="42" t="s">
        <v>204</v>
      </c>
      <c r="D145" s="174" t="s">
        <v>477</v>
      </c>
      <c r="E145" s="5">
        <v>1800000</v>
      </c>
      <c r="F145" s="5">
        <v>0</v>
      </c>
      <c r="G145" s="152">
        <v>829000</v>
      </c>
      <c r="H145" s="195" t="s">
        <v>210</v>
      </c>
      <c r="I145" s="337"/>
      <c r="J145" s="337"/>
      <c r="K145" s="337"/>
      <c r="M145" s="121">
        <f t="shared" si="3"/>
        <v>971000</v>
      </c>
    </row>
    <row r="146" spans="1:13">
      <c r="A146" s="107"/>
      <c r="B146" s="108"/>
      <c r="C146" s="57"/>
      <c r="D146" s="174" t="s">
        <v>367</v>
      </c>
      <c r="E146" s="116">
        <v>1100000</v>
      </c>
      <c r="F146" s="64"/>
      <c r="G146" s="152">
        <v>1097461</v>
      </c>
      <c r="H146" s="131" t="s">
        <v>210</v>
      </c>
      <c r="I146" s="337"/>
      <c r="J146" s="337"/>
      <c r="K146" s="337"/>
      <c r="M146" s="121">
        <f t="shared" si="3"/>
        <v>2539</v>
      </c>
    </row>
    <row r="147" spans="1:13" ht="38.25">
      <c r="A147" s="89">
        <v>14</v>
      </c>
      <c r="B147" s="117">
        <v>400025</v>
      </c>
      <c r="C147" s="41" t="s">
        <v>200</v>
      </c>
      <c r="D147" s="174" t="s">
        <v>106</v>
      </c>
      <c r="E147" s="5">
        <v>690000</v>
      </c>
      <c r="F147" s="5">
        <v>0</v>
      </c>
      <c r="G147" s="35">
        <v>675362</v>
      </c>
      <c r="H147" s="195" t="s">
        <v>366</v>
      </c>
      <c r="I147" s="337"/>
      <c r="J147" s="337"/>
      <c r="K147" s="337"/>
      <c r="M147" s="121">
        <f t="shared" si="3"/>
        <v>14638</v>
      </c>
    </row>
    <row r="148" spans="1:13" ht="38.25">
      <c r="A148" s="17">
        <v>12</v>
      </c>
      <c r="B148" s="117">
        <v>400022</v>
      </c>
      <c r="C148" s="41" t="s">
        <v>198</v>
      </c>
      <c r="D148" s="172" t="s">
        <v>105</v>
      </c>
      <c r="E148" s="5">
        <v>60000</v>
      </c>
      <c r="F148" s="5">
        <v>0</v>
      </c>
      <c r="G148" s="35">
        <v>60000</v>
      </c>
      <c r="H148" s="195" t="s">
        <v>237</v>
      </c>
      <c r="I148" s="339" t="s">
        <v>476</v>
      </c>
      <c r="J148" s="339">
        <v>660000</v>
      </c>
      <c r="K148" s="339">
        <v>660000</v>
      </c>
      <c r="M148" s="121">
        <f t="shared" si="3"/>
        <v>0</v>
      </c>
    </row>
    <row r="149" spans="1:13" ht="38.25">
      <c r="A149" s="18">
        <v>28</v>
      </c>
      <c r="B149" s="117">
        <v>400038</v>
      </c>
      <c r="C149" s="42" t="s">
        <v>227</v>
      </c>
      <c r="D149" s="172" t="s">
        <v>206</v>
      </c>
      <c r="E149" s="5">
        <v>600000</v>
      </c>
      <c r="F149" s="5">
        <v>0</v>
      </c>
      <c r="G149" s="35">
        <v>600000</v>
      </c>
      <c r="H149" s="195" t="s">
        <v>237</v>
      </c>
      <c r="I149" s="340"/>
      <c r="J149" s="340"/>
      <c r="K149" s="340"/>
      <c r="M149" s="121">
        <f t="shared" si="3"/>
        <v>0</v>
      </c>
    </row>
    <row r="150" spans="1:13" ht="38.25">
      <c r="A150" s="93">
        <v>17</v>
      </c>
      <c r="B150" s="117">
        <v>400032</v>
      </c>
      <c r="C150" s="42" t="s">
        <v>150</v>
      </c>
      <c r="D150" s="236" t="s">
        <v>232</v>
      </c>
      <c r="E150" s="5">
        <v>3392148</v>
      </c>
      <c r="F150" s="5">
        <v>0</v>
      </c>
      <c r="G150" s="35">
        <v>0</v>
      </c>
      <c r="H150" s="195" t="s">
        <v>210</v>
      </c>
      <c r="I150" s="337" t="s">
        <v>405</v>
      </c>
      <c r="J150" s="337">
        <v>376000</v>
      </c>
      <c r="K150" s="337">
        <v>150000</v>
      </c>
      <c r="M150" s="121">
        <f t="shared" si="3"/>
        <v>3392148</v>
      </c>
    </row>
    <row r="151" spans="1:13" ht="25.5">
      <c r="A151" s="107"/>
      <c r="B151" s="108">
        <v>400050</v>
      </c>
      <c r="C151" s="57" t="s">
        <v>404</v>
      </c>
      <c r="D151" s="236" t="s">
        <v>405</v>
      </c>
      <c r="E151" s="64">
        <v>376000</v>
      </c>
      <c r="F151" s="64">
        <v>0</v>
      </c>
      <c r="G151" s="152">
        <v>150000</v>
      </c>
      <c r="H151" s="197" t="s">
        <v>210</v>
      </c>
      <c r="I151" s="337"/>
      <c r="J151" s="337"/>
      <c r="K151" s="337"/>
      <c r="M151" s="121">
        <f t="shared" si="3"/>
        <v>226000</v>
      </c>
    </row>
    <row r="152" spans="1:13" ht="38.25">
      <c r="A152" s="106">
        <v>10</v>
      </c>
      <c r="B152" s="117">
        <v>400017</v>
      </c>
      <c r="C152" s="36" t="s">
        <v>72</v>
      </c>
      <c r="D152" s="34" t="s">
        <v>55</v>
      </c>
      <c r="E152" s="5">
        <v>100000</v>
      </c>
      <c r="F152" s="5">
        <v>0</v>
      </c>
      <c r="G152" s="35">
        <v>100000</v>
      </c>
      <c r="H152" s="195" t="s">
        <v>237</v>
      </c>
      <c r="I152" s="34" t="s">
        <v>55</v>
      </c>
      <c r="J152" s="5">
        <v>100000</v>
      </c>
      <c r="K152" s="5">
        <v>100000</v>
      </c>
      <c r="M152" s="121">
        <f t="shared" si="3"/>
        <v>0</v>
      </c>
    </row>
    <row r="153" spans="1:13" ht="25.5">
      <c r="A153" s="17"/>
      <c r="B153" s="117">
        <v>400027</v>
      </c>
      <c r="C153" s="36" t="s">
        <v>112</v>
      </c>
      <c r="D153" s="217" t="s">
        <v>305</v>
      </c>
      <c r="E153" s="5">
        <v>707700</v>
      </c>
      <c r="F153" s="5">
        <v>0</v>
      </c>
      <c r="G153" s="35">
        <v>697600</v>
      </c>
      <c r="H153" s="195" t="s">
        <v>237</v>
      </c>
      <c r="I153" s="338" t="s">
        <v>447</v>
      </c>
      <c r="J153" s="338">
        <v>7781117</v>
      </c>
      <c r="K153" s="338">
        <v>7702357</v>
      </c>
      <c r="M153" s="121">
        <f t="shared" si="3"/>
        <v>10100</v>
      </c>
    </row>
    <row r="154" spans="1:13" ht="38.25">
      <c r="A154" s="17"/>
      <c r="B154" s="117">
        <v>400049</v>
      </c>
      <c r="C154" s="36" t="s">
        <v>150</v>
      </c>
      <c r="D154" s="217" t="s">
        <v>352</v>
      </c>
      <c r="E154" s="5">
        <v>7073417</v>
      </c>
      <c r="F154" s="5">
        <v>0</v>
      </c>
      <c r="G154" s="35">
        <v>7004757</v>
      </c>
      <c r="H154" s="195" t="s">
        <v>237</v>
      </c>
      <c r="I154" s="340"/>
      <c r="J154" s="340"/>
      <c r="K154" s="340"/>
      <c r="M154" s="121">
        <f t="shared" si="3"/>
        <v>68660</v>
      </c>
    </row>
    <row r="155" spans="1:13" ht="38.25">
      <c r="A155" s="18">
        <v>4</v>
      </c>
      <c r="B155" s="117">
        <v>400011</v>
      </c>
      <c r="C155" s="36" t="s">
        <v>150</v>
      </c>
      <c r="D155" s="161" t="s">
        <v>213</v>
      </c>
      <c r="E155" s="46">
        <v>55000</v>
      </c>
      <c r="F155" s="46">
        <v>0</v>
      </c>
      <c r="G155" s="46">
        <v>55000</v>
      </c>
      <c r="H155" s="195" t="s">
        <v>237</v>
      </c>
      <c r="I155" s="337" t="s">
        <v>475</v>
      </c>
      <c r="J155" s="337">
        <v>532000</v>
      </c>
      <c r="K155" s="337">
        <v>306000</v>
      </c>
      <c r="M155" s="121">
        <f t="shared" si="3"/>
        <v>0</v>
      </c>
    </row>
    <row r="156" spans="1:13" ht="63.75">
      <c r="A156" s="17">
        <v>8</v>
      </c>
      <c r="B156" s="117">
        <v>400015</v>
      </c>
      <c r="C156" s="36" t="s">
        <v>63</v>
      </c>
      <c r="D156" s="161" t="s">
        <v>64</v>
      </c>
      <c r="E156" s="5">
        <v>50000</v>
      </c>
      <c r="F156" s="5">
        <v>0</v>
      </c>
      <c r="G156" s="35">
        <v>50000</v>
      </c>
      <c r="H156" s="195" t="s">
        <v>237</v>
      </c>
      <c r="I156" s="337"/>
      <c r="J156" s="337"/>
      <c r="K156" s="337"/>
      <c r="M156" s="121">
        <f t="shared" si="3"/>
        <v>0</v>
      </c>
    </row>
    <row r="157" spans="1:13" s="52" customFormat="1" ht="25.5">
      <c r="A157" s="17">
        <v>35</v>
      </c>
      <c r="B157" s="14">
        <v>100038</v>
      </c>
      <c r="C157" s="4" t="s">
        <v>377</v>
      </c>
      <c r="D157" s="161" t="s">
        <v>378</v>
      </c>
      <c r="E157" s="20">
        <v>6000</v>
      </c>
      <c r="F157" s="20">
        <v>0</v>
      </c>
      <c r="G157" s="98">
        <v>6000</v>
      </c>
      <c r="H157" s="190" t="s">
        <v>376</v>
      </c>
      <c r="I157" s="337"/>
      <c r="J157" s="337"/>
      <c r="K157" s="337"/>
      <c r="M157" s="121">
        <f t="shared" si="3"/>
        <v>0</v>
      </c>
    </row>
    <row r="158" spans="1:13" ht="25.5">
      <c r="A158" s="107"/>
      <c r="B158" s="108">
        <v>400052</v>
      </c>
      <c r="C158" s="57" t="s">
        <v>402</v>
      </c>
      <c r="D158" s="161" t="s">
        <v>403</v>
      </c>
      <c r="E158" s="64">
        <v>200000</v>
      </c>
      <c r="F158" s="64">
        <v>0</v>
      </c>
      <c r="G158" s="152">
        <v>75000</v>
      </c>
      <c r="H158" s="197" t="s">
        <v>210</v>
      </c>
      <c r="I158" s="337"/>
      <c r="J158" s="337"/>
      <c r="K158" s="337"/>
      <c r="M158" s="121">
        <f t="shared" si="3"/>
        <v>125000</v>
      </c>
    </row>
    <row r="159" spans="1:13" ht="25.5">
      <c r="A159" s="17"/>
      <c r="B159" s="117">
        <v>400047</v>
      </c>
      <c r="C159" s="36" t="s">
        <v>150</v>
      </c>
      <c r="D159" s="161" t="s">
        <v>353</v>
      </c>
      <c r="E159" s="5">
        <v>221000</v>
      </c>
      <c r="F159" s="5">
        <v>0</v>
      </c>
      <c r="G159" s="35">
        <v>120000</v>
      </c>
      <c r="H159" s="195" t="s">
        <v>210</v>
      </c>
      <c r="I159" s="337"/>
      <c r="J159" s="337"/>
      <c r="K159" s="337"/>
      <c r="M159" s="121">
        <f t="shared" si="3"/>
        <v>101000</v>
      </c>
    </row>
    <row r="160" spans="1:13" ht="51">
      <c r="A160" s="18">
        <v>1</v>
      </c>
      <c r="B160" s="31">
        <v>400005</v>
      </c>
      <c r="C160" s="42" t="s">
        <v>226</v>
      </c>
      <c r="D160" s="237" t="s">
        <v>103</v>
      </c>
      <c r="E160" s="22">
        <v>2387000</v>
      </c>
      <c r="F160" s="22">
        <v>0</v>
      </c>
      <c r="G160" s="118">
        <v>2229884</v>
      </c>
      <c r="H160" s="195" t="s">
        <v>237</v>
      </c>
      <c r="I160" s="51" t="s">
        <v>103</v>
      </c>
      <c r="J160" s="51">
        <v>2387000</v>
      </c>
      <c r="K160" s="118">
        <v>2229884</v>
      </c>
      <c r="M160" s="121">
        <f t="shared" si="3"/>
        <v>157116</v>
      </c>
    </row>
    <row r="161" spans="1:13" ht="38.25" customHeight="1">
      <c r="A161" s="18">
        <v>25</v>
      </c>
      <c r="B161" s="117" t="s">
        <v>30</v>
      </c>
      <c r="C161" s="21" t="s">
        <v>29</v>
      </c>
      <c r="D161" s="159" t="s">
        <v>181</v>
      </c>
      <c r="E161" s="5">
        <v>300000</v>
      </c>
      <c r="F161" s="5">
        <v>200000</v>
      </c>
      <c r="G161" s="35">
        <v>100000</v>
      </c>
      <c r="H161" s="195" t="s">
        <v>237</v>
      </c>
      <c r="I161" s="338" t="s">
        <v>446</v>
      </c>
      <c r="J161" s="338">
        <v>736000</v>
      </c>
      <c r="K161" s="338">
        <v>536000</v>
      </c>
      <c r="M161" s="121">
        <f t="shared" si="3"/>
        <v>0</v>
      </c>
    </row>
    <row r="162" spans="1:13" ht="38.25">
      <c r="A162" s="17">
        <v>6</v>
      </c>
      <c r="B162" s="117">
        <v>400013</v>
      </c>
      <c r="C162" s="36" t="s">
        <v>73</v>
      </c>
      <c r="D162" s="159" t="s">
        <v>183</v>
      </c>
      <c r="E162" s="35">
        <v>436000</v>
      </c>
      <c r="F162" s="35">
        <v>0</v>
      </c>
      <c r="G162" s="152">
        <f>290000+146000</f>
        <v>436000</v>
      </c>
      <c r="H162" s="195" t="s">
        <v>237</v>
      </c>
      <c r="I162" s="340"/>
      <c r="J162" s="340"/>
      <c r="K162" s="340"/>
      <c r="M162" s="121">
        <f t="shared" si="3"/>
        <v>0</v>
      </c>
    </row>
    <row r="163" spans="1:13" ht="38.25">
      <c r="A163" s="17">
        <v>2</v>
      </c>
      <c r="B163" s="117">
        <v>400006</v>
      </c>
      <c r="C163" s="21" t="s">
        <v>35</v>
      </c>
      <c r="D163" s="37" t="s">
        <v>179</v>
      </c>
      <c r="E163" s="35">
        <v>97500</v>
      </c>
      <c r="F163" s="35">
        <v>0</v>
      </c>
      <c r="G163" s="35">
        <v>97500</v>
      </c>
      <c r="H163" s="195" t="s">
        <v>237</v>
      </c>
      <c r="I163" s="341" t="s">
        <v>516</v>
      </c>
      <c r="J163" s="337">
        <v>16717475</v>
      </c>
      <c r="K163" s="337">
        <v>6771225</v>
      </c>
      <c r="M163" s="121">
        <f t="shared" si="3"/>
        <v>0</v>
      </c>
    </row>
    <row r="164" spans="1:13" ht="25.5">
      <c r="A164" s="17">
        <v>30</v>
      </c>
      <c r="B164" s="117" t="s">
        <v>401</v>
      </c>
      <c r="C164" s="36" t="s">
        <v>186</v>
      </c>
      <c r="D164" s="37" t="s">
        <v>216</v>
      </c>
      <c r="E164" s="5">
        <v>345000</v>
      </c>
      <c r="F164" s="5">
        <v>0</v>
      </c>
      <c r="G164" s="35">
        <v>345000</v>
      </c>
      <c r="H164" s="195" t="s">
        <v>237</v>
      </c>
      <c r="I164" s="337"/>
      <c r="J164" s="337"/>
      <c r="K164" s="337"/>
      <c r="M164" s="121">
        <f t="shared" si="3"/>
        <v>0</v>
      </c>
    </row>
    <row r="165" spans="1:13" ht="25.5">
      <c r="A165" s="106">
        <v>31</v>
      </c>
      <c r="B165" s="117" t="s">
        <v>217</v>
      </c>
      <c r="C165" s="47" t="s">
        <v>219</v>
      </c>
      <c r="D165" s="37" t="s">
        <v>218</v>
      </c>
      <c r="E165" s="48">
        <v>2716250</v>
      </c>
      <c r="F165" s="48">
        <v>0</v>
      </c>
      <c r="G165" s="35">
        <v>928000</v>
      </c>
      <c r="H165" s="198" t="s">
        <v>210</v>
      </c>
      <c r="I165" s="337"/>
      <c r="J165" s="337"/>
      <c r="K165" s="337"/>
      <c r="M165" s="121">
        <f t="shared" si="3"/>
        <v>1788250</v>
      </c>
    </row>
    <row r="166" spans="1:13">
      <c r="A166" s="107">
        <v>32</v>
      </c>
      <c r="B166" s="108" t="s">
        <v>217</v>
      </c>
      <c r="C166" s="37" t="s">
        <v>219</v>
      </c>
      <c r="D166" s="37" t="s">
        <v>220</v>
      </c>
      <c r="E166" s="46">
        <v>13558725</v>
      </c>
      <c r="F166" s="46">
        <v>6971300</v>
      </c>
      <c r="G166" s="46">
        <f>6350725-950000</f>
        <v>5400725</v>
      </c>
      <c r="H166" s="196" t="s">
        <v>210</v>
      </c>
      <c r="I166" s="337"/>
      <c r="J166" s="337"/>
      <c r="K166" s="337"/>
      <c r="M166" s="121">
        <f t="shared" si="3"/>
        <v>1186700</v>
      </c>
    </row>
    <row r="167" spans="1:13" ht="63.75">
      <c r="A167" s="105">
        <v>29</v>
      </c>
      <c r="B167" s="108" t="s">
        <v>230</v>
      </c>
      <c r="C167" s="37" t="s">
        <v>150</v>
      </c>
      <c r="D167" s="161" t="s">
        <v>228</v>
      </c>
      <c r="E167" s="63">
        <v>600000</v>
      </c>
      <c r="F167" s="63">
        <v>0</v>
      </c>
      <c r="G167" s="46">
        <v>335000</v>
      </c>
      <c r="H167" s="199" t="s">
        <v>210</v>
      </c>
      <c r="I167" s="337" t="s">
        <v>228</v>
      </c>
      <c r="J167" s="338">
        <v>670000</v>
      </c>
      <c r="K167" s="356">
        <v>405000</v>
      </c>
      <c r="M167" s="121">
        <f t="shared" si="3"/>
        <v>265000</v>
      </c>
    </row>
    <row r="168" spans="1:13" ht="25.5" customHeight="1">
      <c r="A168" s="17">
        <v>3</v>
      </c>
      <c r="B168" s="93">
        <v>400010</v>
      </c>
      <c r="C168" s="21" t="s">
        <v>48</v>
      </c>
      <c r="D168" s="161" t="s">
        <v>49</v>
      </c>
      <c r="E168" s="46">
        <v>70000</v>
      </c>
      <c r="F168" s="46">
        <v>0</v>
      </c>
      <c r="G168" s="46">
        <v>70000</v>
      </c>
      <c r="H168" s="195" t="s">
        <v>237</v>
      </c>
      <c r="I168" s="337"/>
      <c r="J168" s="340"/>
      <c r="K168" s="357"/>
      <c r="M168" s="121">
        <f t="shared" si="3"/>
        <v>0</v>
      </c>
    </row>
    <row r="169" spans="1:13" ht="38.25">
      <c r="A169" s="21">
        <v>1</v>
      </c>
      <c r="B169" s="36">
        <v>500009</v>
      </c>
      <c r="C169" s="21" t="s">
        <v>318</v>
      </c>
      <c r="D169" s="223" t="s">
        <v>25</v>
      </c>
      <c r="E169" s="73">
        <v>190000</v>
      </c>
      <c r="F169" s="73">
        <v>0</v>
      </c>
      <c r="G169" s="177">
        <v>190000</v>
      </c>
      <c r="H169" s="200" t="s">
        <v>209</v>
      </c>
      <c r="I169" s="338" t="s">
        <v>470</v>
      </c>
      <c r="J169" s="338">
        <v>1645000</v>
      </c>
      <c r="K169" s="338">
        <v>1645000</v>
      </c>
      <c r="M169" s="121">
        <f t="shared" si="3"/>
        <v>0</v>
      </c>
    </row>
    <row r="170" spans="1:13" ht="25.5">
      <c r="A170" s="21">
        <v>5</v>
      </c>
      <c r="B170" s="106">
        <v>500015</v>
      </c>
      <c r="C170" s="21" t="s">
        <v>15</v>
      </c>
      <c r="D170" s="224" t="s">
        <v>189</v>
      </c>
      <c r="E170" s="73">
        <v>20000</v>
      </c>
      <c r="F170" s="73">
        <v>0</v>
      </c>
      <c r="G170" s="177">
        <v>20000</v>
      </c>
      <c r="H170" s="200" t="s">
        <v>209</v>
      </c>
      <c r="I170" s="339"/>
      <c r="J170" s="339"/>
      <c r="K170" s="339"/>
      <c r="M170" s="121">
        <f t="shared" si="3"/>
        <v>0</v>
      </c>
    </row>
    <row r="171" spans="1:13" ht="38.25">
      <c r="A171" s="21">
        <v>6</v>
      </c>
      <c r="B171" s="106">
        <v>500016</v>
      </c>
      <c r="C171" s="21" t="s">
        <v>9</v>
      </c>
      <c r="D171" s="224" t="s">
        <v>10</v>
      </c>
      <c r="E171" s="73">
        <v>50000</v>
      </c>
      <c r="F171" s="73">
        <v>0</v>
      </c>
      <c r="G171" s="177">
        <v>50000</v>
      </c>
      <c r="H171" s="200" t="s">
        <v>209</v>
      </c>
      <c r="I171" s="339"/>
      <c r="J171" s="339"/>
      <c r="K171" s="339"/>
      <c r="M171" s="121">
        <f t="shared" si="3"/>
        <v>0</v>
      </c>
    </row>
    <row r="172" spans="1:13" ht="25.5">
      <c r="A172" s="21">
        <v>7</v>
      </c>
      <c r="B172" s="106">
        <v>500017</v>
      </c>
      <c r="C172" s="21" t="s">
        <v>16</v>
      </c>
      <c r="D172" s="224" t="s">
        <v>17</v>
      </c>
      <c r="E172" s="73">
        <v>20000</v>
      </c>
      <c r="F172" s="73">
        <v>0</v>
      </c>
      <c r="G172" s="177">
        <v>20000</v>
      </c>
      <c r="H172" s="200" t="s">
        <v>209</v>
      </c>
      <c r="I172" s="339"/>
      <c r="J172" s="339"/>
      <c r="K172" s="339"/>
      <c r="M172" s="121">
        <f t="shared" si="3"/>
        <v>0</v>
      </c>
    </row>
    <row r="173" spans="1:13" ht="25.5">
      <c r="A173" s="21">
        <v>8</v>
      </c>
      <c r="B173" s="106">
        <v>500019</v>
      </c>
      <c r="C173" s="21" t="s">
        <v>23</v>
      </c>
      <c r="D173" s="224" t="s">
        <v>24</v>
      </c>
      <c r="E173" s="73">
        <v>20000</v>
      </c>
      <c r="F173" s="73">
        <v>0</v>
      </c>
      <c r="G173" s="177">
        <v>20000</v>
      </c>
      <c r="H173" s="200" t="s">
        <v>209</v>
      </c>
      <c r="I173" s="339"/>
      <c r="J173" s="339"/>
      <c r="K173" s="339"/>
      <c r="M173" s="121">
        <f t="shared" si="3"/>
        <v>0</v>
      </c>
    </row>
    <row r="174" spans="1:13" ht="25.5">
      <c r="A174" s="21">
        <v>9</v>
      </c>
      <c r="B174" s="106">
        <v>500021</v>
      </c>
      <c r="C174" s="21" t="s">
        <v>18</v>
      </c>
      <c r="D174" s="224" t="s">
        <v>19</v>
      </c>
      <c r="E174" s="73">
        <v>20000</v>
      </c>
      <c r="F174" s="73">
        <v>0</v>
      </c>
      <c r="G174" s="177">
        <v>20000</v>
      </c>
      <c r="H174" s="200" t="s">
        <v>209</v>
      </c>
      <c r="I174" s="339"/>
      <c r="J174" s="339"/>
      <c r="K174" s="339"/>
      <c r="M174" s="121">
        <f t="shared" si="3"/>
        <v>0</v>
      </c>
    </row>
    <row r="175" spans="1:13" ht="25.5">
      <c r="A175" s="21">
        <v>15</v>
      </c>
      <c r="B175" s="36">
        <v>500027</v>
      </c>
      <c r="C175" s="21" t="s">
        <v>245</v>
      </c>
      <c r="D175" s="223" t="s">
        <v>246</v>
      </c>
      <c r="E175" s="73">
        <v>20000</v>
      </c>
      <c r="F175" s="73">
        <v>0</v>
      </c>
      <c r="G175" s="177">
        <v>20000</v>
      </c>
      <c r="H175" s="200" t="s">
        <v>209</v>
      </c>
      <c r="I175" s="339"/>
      <c r="J175" s="339"/>
      <c r="K175" s="339"/>
      <c r="M175" s="121">
        <f t="shared" si="3"/>
        <v>0</v>
      </c>
    </row>
    <row r="176" spans="1:13" ht="25.5">
      <c r="A176" s="21">
        <v>18</v>
      </c>
      <c r="B176" s="36">
        <v>500031</v>
      </c>
      <c r="C176" s="21" t="s">
        <v>77</v>
      </c>
      <c r="D176" s="223" t="s">
        <v>78</v>
      </c>
      <c r="E176" s="73">
        <v>20000</v>
      </c>
      <c r="F176" s="73">
        <v>0</v>
      </c>
      <c r="G176" s="177">
        <v>20000</v>
      </c>
      <c r="H176" s="200" t="s">
        <v>209</v>
      </c>
      <c r="I176" s="339"/>
      <c r="J176" s="339"/>
      <c r="K176" s="339"/>
      <c r="M176" s="121">
        <f t="shared" si="3"/>
        <v>0</v>
      </c>
    </row>
    <row r="177" spans="1:13" ht="25.5">
      <c r="A177" s="21">
        <v>14</v>
      </c>
      <c r="B177" s="106">
        <v>500026</v>
      </c>
      <c r="C177" s="18" t="s">
        <v>41</v>
      </c>
      <c r="D177" s="224" t="s">
        <v>42</v>
      </c>
      <c r="E177" s="73">
        <v>15000</v>
      </c>
      <c r="F177" s="73">
        <v>0</v>
      </c>
      <c r="G177" s="178">
        <v>15000</v>
      </c>
      <c r="H177" s="200" t="s">
        <v>209</v>
      </c>
      <c r="I177" s="339"/>
      <c r="J177" s="339"/>
      <c r="K177" s="339"/>
      <c r="M177" s="121">
        <f t="shared" si="3"/>
        <v>0</v>
      </c>
    </row>
    <row r="178" spans="1:13" ht="38.25">
      <c r="A178" s="21">
        <v>33</v>
      </c>
      <c r="B178" s="78">
        <v>500042</v>
      </c>
      <c r="C178" s="21" t="s">
        <v>259</v>
      </c>
      <c r="D178" s="223" t="s">
        <v>241</v>
      </c>
      <c r="E178" s="77">
        <v>700000</v>
      </c>
      <c r="F178" s="77">
        <v>0</v>
      </c>
      <c r="G178" s="177">
        <v>700000</v>
      </c>
      <c r="H178" s="200" t="s">
        <v>209</v>
      </c>
      <c r="I178" s="339"/>
      <c r="J178" s="339"/>
      <c r="K178" s="339"/>
      <c r="M178" s="121">
        <f t="shared" si="3"/>
        <v>0</v>
      </c>
    </row>
    <row r="179" spans="1:13" ht="25.5">
      <c r="A179" s="21">
        <v>24</v>
      </c>
      <c r="B179" s="36">
        <v>500050</v>
      </c>
      <c r="C179" s="21" t="s">
        <v>358</v>
      </c>
      <c r="D179" s="223" t="s">
        <v>359</v>
      </c>
      <c r="E179" s="73">
        <v>35000</v>
      </c>
      <c r="F179" s="73">
        <v>0</v>
      </c>
      <c r="G179" s="177">
        <v>35000</v>
      </c>
      <c r="H179" s="200" t="s">
        <v>209</v>
      </c>
      <c r="I179" s="339"/>
      <c r="J179" s="339"/>
      <c r="K179" s="339"/>
      <c r="M179" s="121">
        <f t="shared" si="3"/>
        <v>0</v>
      </c>
    </row>
    <row r="180" spans="1:13" ht="25.5">
      <c r="A180" s="21"/>
      <c r="B180" s="36">
        <v>500054</v>
      </c>
      <c r="C180" s="21" t="s">
        <v>409</v>
      </c>
      <c r="D180" s="223" t="s">
        <v>410</v>
      </c>
      <c r="E180" s="73">
        <v>20000</v>
      </c>
      <c r="F180" s="73">
        <v>0</v>
      </c>
      <c r="G180" s="177">
        <v>20000</v>
      </c>
      <c r="H180" s="200" t="s">
        <v>209</v>
      </c>
      <c r="I180" s="339"/>
      <c r="J180" s="339"/>
      <c r="K180" s="339"/>
      <c r="M180" s="121">
        <f t="shared" si="3"/>
        <v>0</v>
      </c>
    </row>
    <row r="181" spans="1:13" ht="25.5">
      <c r="A181" s="21">
        <v>26</v>
      </c>
      <c r="B181" s="36">
        <v>500053</v>
      </c>
      <c r="C181" s="21" t="s">
        <v>23</v>
      </c>
      <c r="D181" s="223" t="s">
        <v>428</v>
      </c>
      <c r="E181" s="73">
        <v>100000</v>
      </c>
      <c r="F181" s="73">
        <v>0</v>
      </c>
      <c r="G181" s="177">
        <v>100000</v>
      </c>
      <c r="H181" s="200" t="s">
        <v>209</v>
      </c>
      <c r="I181" s="339"/>
      <c r="J181" s="339"/>
      <c r="K181" s="339"/>
      <c r="M181" s="121">
        <f t="shared" si="3"/>
        <v>0</v>
      </c>
    </row>
    <row r="182" spans="1:13" ht="51">
      <c r="A182" s="21">
        <v>3</v>
      </c>
      <c r="B182" s="21">
        <v>500012</v>
      </c>
      <c r="C182" s="21" t="s">
        <v>20</v>
      </c>
      <c r="D182" s="223" t="s">
        <v>21</v>
      </c>
      <c r="E182" s="73">
        <v>20000</v>
      </c>
      <c r="F182" s="73">
        <v>0</v>
      </c>
      <c r="G182" s="177">
        <v>20000</v>
      </c>
      <c r="H182" s="200" t="s">
        <v>209</v>
      </c>
      <c r="I182" s="339"/>
      <c r="J182" s="339"/>
      <c r="K182" s="339"/>
      <c r="M182" s="121">
        <f t="shared" si="3"/>
        <v>0</v>
      </c>
    </row>
    <row r="183" spans="1:13" ht="38.25">
      <c r="A183" s="21">
        <v>4</v>
      </c>
      <c r="B183" s="18">
        <v>500014</v>
      </c>
      <c r="C183" s="21" t="s">
        <v>190</v>
      </c>
      <c r="D183" s="223" t="s">
        <v>22</v>
      </c>
      <c r="E183" s="73">
        <v>30000</v>
      </c>
      <c r="F183" s="73">
        <v>0</v>
      </c>
      <c r="G183" s="177">
        <v>30000</v>
      </c>
      <c r="H183" s="195" t="s">
        <v>209</v>
      </c>
      <c r="I183" s="339"/>
      <c r="J183" s="339"/>
      <c r="K183" s="339"/>
      <c r="M183" s="121">
        <f t="shared" si="3"/>
        <v>0</v>
      </c>
    </row>
    <row r="184" spans="1:13" ht="38.25">
      <c r="A184" s="21">
        <v>10</v>
      </c>
      <c r="B184" s="106">
        <v>500023</v>
      </c>
      <c r="C184" s="21" t="s">
        <v>11</v>
      </c>
      <c r="D184" s="223" t="s">
        <v>12</v>
      </c>
      <c r="E184" s="73">
        <v>40000</v>
      </c>
      <c r="F184" s="73">
        <v>0</v>
      </c>
      <c r="G184" s="177">
        <v>40000</v>
      </c>
      <c r="H184" s="200" t="s">
        <v>209</v>
      </c>
      <c r="I184" s="339"/>
      <c r="J184" s="339"/>
      <c r="K184" s="339"/>
      <c r="M184" s="121">
        <f t="shared" si="3"/>
        <v>0</v>
      </c>
    </row>
    <row r="185" spans="1:13" ht="38.25">
      <c r="A185" s="21">
        <v>21</v>
      </c>
      <c r="B185" s="36">
        <v>500035</v>
      </c>
      <c r="C185" s="21" t="s">
        <v>193</v>
      </c>
      <c r="D185" s="223" t="s">
        <v>244</v>
      </c>
      <c r="E185" s="73">
        <v>10000</v>
      </c>
      <c r="F185" s="73">
        <v>0</v>
      </c>
      <c r="G185" s="177">
        <v>10000</v>
      </c>
      <c r="H185" s="200" t="s">
        <v>209</v>
      </c>
      <c r="I185" s="339"/>
      <c r="J185" s="339"/>
      <c r="K185" s="339"/>
      <c r="M185" s="121">
        <f t="shared" si="3"/>
        <v>0</v>
      </c>
    </row>
    <row r="186" spans="1:13" ht="25.5">
      <c r="A186" s="21">
        <v>22</v>
      </c>
      <c r="B186" s="36">
        <v>500038</v>
      </c>
      <c r="C186" s="21" t="s">
        <v>194</v>
      </c>
      <c r="D186" s="223" t="s">
        <v>248</v>
      </c>
      <c r="E186" s="73">
        <v>30000</v>
      </c>
      <c r="F186" s="73">
        <v>0</v>
      </c>
      <c r="G186" s="177">
        <v>30000</v>
      </c>
      <c r="H186" s="200" t="s">
        <v>209</v>
      </c>
      <c r="I186" s="339"/>
      <c r="J186" s="339"/>
      <c r="K186" s="339"/>
      <c r="M186" s="121">
        <f t="shared" si="3"/>
        <v>0</v>
      </c>
    </row>
    <row r="187" spans="1:13" ht="25.5">
      <c r="A187" s="3">
        <v>35</v>
      </c>
      <c r="B187" s="117">
        <v>200049</v>
      </c>
      <c r="C187" s="95" t="s">
        <v>287</v>
      </c>
      <c r="D187" s="223" t="s">
        <v>288</v>
      </c>
      <c r="E187" s="35">
        <v>35000</v>
      </c>
      <c r="F187" s="35">
        <v>0</v>
      </c>
      <c r="G187" s="35">
        <v>35000</v>
      </c>
      <c r="H187" s="190" t="s">
        <v>237</v>
      </c>
      <c r="I187" s="339"/>
      <c r="J187" s="339"/>
      <c r="K187" s="339"/>
      <c r="M187" s="121">
        <f t="shared" si="3"/>
        <v>0</v>
      </c>
    </row>
    <row r="188" spans="1:13" ht="25.5">
      <c r="A188" s="3">
        <v>21</v>
      </c>
      <c r="B188" s="149">
        <v>200030</v>
      </c>
      <c r="C188" s="150" t="s">
        <v>298</v>
      </c>
      <c r="D188" s="223" t="s">
        <v>299</v>
      </c>
      <c r="E188" s="151">
        <v>50000</v>
      </c>
      <c r="F188" s="151">
        <v>0</v>
      </c>
      <c r="G188" s="151">
        <v>50000</v>
      </c>
      <c r="H188" s="190" t="s">
        <v>237</v>
      </c>
      <c r="I188" s="339"/>
      <c r="J188" s="339"/>
      <c r="K188" s="339"/>
      <c r="M188" s="121">
        <f t="shared" si="3"/>
        <v>0</v>
      </c>
    </row>
    <row r="189" spans="1:13">
      <c r="A189" s="17">
        <v>12</v>
      </c>
      <c r="B189" s="94">
        <v>100015</v>
      </c>
      <c r="C189" s="4" t="s">
        <v>263</v>
      </c>
      <c r="D189" s="223" t="s">
        <v>264</v>
      </c>
      <c r="E189" s="20">
        <v>200000</v>
      </c>
      <c r="F189" s="20">
        <v>0</v>
      </c>
      <c r="G189" s="96">
        <v>200000</v>
      </c>
      <c r="H189" s="190" t="s">
        <v>237</v>
      </c>
      <c r="I189" s="340"/>
      <c r="J189" s="340"/>
      <c r="K189" s="340"/>
      <c r="M189" s="121">
        <f t="shared" si="3"/>
        <v>0</v>
      </c>
    </row>
    <row r="190" spans="1:13" ht="38.25">
      <c r="A190" s="21">
        <v>2</v>
      </c>
      <c r="B190" s="36">
        <v>500010</v>
      </c>
      <c r="C190" s="21" t="s">
        <v>14</v>
      </c>
      <c r="D190" s="165" t="s">
        <v>13</v>
      </c>
      <c r="E190" s="73">
        <v>110000</v>
      </c>
      <c r="F190" s="73">
        <v>0</v>
      </c>
      <c r="G190" s="177">
        <v>110000</v>
      </c>
      <c r="H190" s="195" t="s">
        <v>209</v>
      </c>
      <c r="I190" s="337" t="s">
        <v>471</v>
      </c>
      <c r="J190" s="337">
        <v>430000</v>
      </c>
      <c r="K190" s="337">
        <v>380000</v>
      </c>
      <c r="M190" s="121">
        <f t="shared" si="3"/>
        <v>0</v>
      </c>
    </row>
    <row r="191" spans="1:13" ht="25.5">
      <c r="A191" s="21">
        <v>16</v>
      </c>
      <c r="B191" s="36">
        <v>500028</v>
      </c>
      <c r="C191" s="21" t="s">
        <v>67</v>
      </c>
      <c r="D191" s="165" t="s">
        <v>68</v>
      </c>
      <c r="E191" s="73">
        <v>20000</v>
      </c>
      <c r="F191" s="73">
        <v>0</v>
      </c>
      <c r="G191" s="177">
        <v>20000</v>
      </c>
      <c r="H191" s="200" t="s">
        <v>209</v>
      </c>
      <c r="I191" s="337"/>
      <c r="J191" s="337"/>
      <c r="K191" s="337"/>
      <c r="M191" s="121">
        <f t="shared" si="3"/>
        <v>0</v>
      </c>
    </row>
    <row r="192" spans="1:13" ht="25.5">
      <c r="A192" s="21">
        <v>19</v>
      </c>
      <c r="B192" s="36">
        <v>500032</v>
      </c>
      <c r="C192" s="21" t="s">
        <v>65</v>
      </c>
      <c r="D192" s="165" t="s">
        <v>66</v>
      </c>
      <c r="E192" s="73">
        <v>50000</v>
      </c>
      <c r="F192" s="73">
        <v>0</v>
      </c>
      <c r="G192" s="177">
        <v>50000</v>
      </c>
      <c r="H192" s="200" t="s">
        <v>209</v>
      </c>
      <c r="I192" s="337"/>
      <c r="J192" s="337"/>
      <c r="K192" s="337"/>
      <c r="M192" s="121">
        <f t="shared" si="3"/>
        <v>0</v>
      </c>
    </row>
    <row r="193" spans="1:13" ht="25.5">
      <c r="A193" s="21">
        <v>32</v>
      </c>
      <c r="B193" s="36">
        <v>500046</v>
      </c>
      <c r="C193" s="21" t="s">
        <v>247</v>
      </c>
      <c r="D193" s="165" t="s">
        <v>424</v>
      </c>
      <c r="E193" s="73">
        <v>250000</v>
      </c>
      <c r="F193" s="73">
        <v>0</v>
      </c>
      <c r="G193" s="177">
        <v>200000</v>
      </c>
      <c r="H193" s="200" t="s">
        <v>210</v>
      </c>
      <c r="I193" s="337"/>
      <c r="J193" s="337"/>
      <c r="K193" s="337"/>
      <c r="M193" s="121">
        <f t="shared" si="3"/>
        <v>50000</v>
      </c>
    </row>
    <row r="194" spans="1:13">
      <c r="A194" s="21">
        <v>25</v>
      </c>
      <c r="B194" s="36">
        <v>500051</v>
      </c>
      <c r="C194" s="21" t="s">
        <v>110</v>
      </c>
      <c r="D194" s="37" t="s">
        <v>355</v>
      </c>
      <c r="E194" s="73">
        <v>1000000</v>
      </c>
      <c r="F194" s="73">
        <v>0</v>
      </c>
      <c r="G194" s="177">
        <v>1000000</v>
      </c>
      <c r="H194" s="200" t="s">
        <v>209</v>
      </c>
      <c r="I194" s="37" t="s">
        <v>355</v>
      </c>
      <c r="J194" s="73">
        <v>1000000</v>
      </c>
      <c r="K194" s="73">
        <v>1000000</v>
      </c>
      <c r="M194" s="121">
        <f t="shared" si="3"/>
        <v>0</v>
      </c>
    </row>
    <row r="195" spans="1:13" ht="25.5">
      <c r="A195" s="21">
        <v>11</v>
      </c>
      <c r="B195" s="106">
        <v>500024</v>
      </c>
      <c r="C195" s="18" t="s">
        <v>58</v>
      </c>
      <c r="D195" s="212" t="s">
        <v>59</v>
      </c>
      <c r="E195" s="73">
        <v>172000</v>
      </c>
      <c r="F195" s="73">
        <v>0</v>
      </c>
      <c r="G195" s="177">
        <v>152000</v>
      </c>
      <c r="H195" s="200" t="s">
        <v>209</v>
      </c>
      <c r="I195" s="338" t="s">
        <v>474</v>
      </c>
      <c r="J195" s="338">
        <v>797000</v>
      </c>
      <c r="K195" s="338">
        <v>350000</v>
      </c>
      <c r="M195" s="121">
        <f t="shared" si="3"/>
        <v>20000</v>
      </c>
    </row>
    <row r="196" spans="1:13" ht="38.25">
      <c r="A196" s="21">
        <v>31</v>
      </c>
      <c r="B196" s="36">
        <v>500055</v>
      </c>
      <c r="C196" s="21" t="s">
        <v>47</v>
      </c>
      <c r="D196" s="211" t="s">
        <v>473</v>
      </c>
      <c r="E196" s="73">
        <v>150000</v>
      </c>
      <c r="F196" s="73">
        <v>0</v>
      </c>
      <c r="G196" s="177">
        <v>75000</v>
      </c>
      <c r="H196" s="200" t="s">
        <v>210</v>
      </c>
      <c r="I196" s="339"/>
      <c r="J196" s="339"/>
      <c r="K196" s="339"/>
      <c r="M196" s="121">
        <f t="shared" si="3"/>
        <v>75000</v>
      </c>
    </row>
    <row r="197" spans="1:13" ht="38.25">
      <c r="A197" s="34">
        <v>28</v>
      </c>
      <c r="B197" s="37" t="s">
        <v>46</v>
      </c>
      <c r="C197" s="34" t="s">
        <v>47</v>
      </c>
      <c r="D197" s="211" t="s">
        <v>473</v>
      </c>
      <c r="E197" s="74">
        <v>475000</v>
      </c>
      <c r="F197" s="74">
        <v>352000</v>
      </c>
      <c r="G197" s="123">
        <v>123000</v>
      </c>
      <c r="H197" s="201" t="s">
        <v>209</v>
      </c>
      <c r="I197" s="340"/>
      <c r="J197" s="340"/>
      <c r="K197" s="340"/>
      <c r="M197" s="121">
        <f t="shared" si="3"/>
        <v>0</v>
      </c>
    </row>
    <row r="198" spans="1:13" ht="38.25">
      <c r="A198" s="18">
        <v>7</v>
      </c>
      <c r="B198" s="117">
        <v>400014</v>
      </c>
      <c r="C198" s="41" t="s">
        <v>71</v>
      </c>
      <c r="D198" s="34" t="s">
        <v>70</v>
      </c>
      <c r="E198" s="5">
        <v>50000</v>
      </c>
      <c r="F198" s="5">
        <v>0</v>
      </c>
      <c r="G198" s="35">
        <v>50000</v>
      </c>
      <c r="H198" s="195" t="s">
        <v>237</v>
      </c>
      <c r="I198" s="354" t="s">
        <v>480</v>
      </c>
      <c r="J198" s="350">
        <v>300000</v>
      </c>
      <c r="K198" s="350">
        <v>175000</v>
      </c>
      <c r="M198" s="121">
        <f t="shared" ref="M198:M216" si="4">E198-(F198+G198)</f>
        <v>0</v>
      </c>
    </row>
    <row r="199" spans="1:13" ht="25.5">
      <c r="A199" s="18">
        <v>13</v>
      </c>
      <c r="B199" s="117">
        <v>400023</v>
      </c>
      <c r="C199" s="41" t="s">
        <v>199</v>
      </c>
      <c r="D199" s="34" t="s">
        <v>225</v>
      </c>
      <c r="E199" s="5">
        <v>250000</v>
      </c>
      <c r="F199" s="5">
        <v>0</v>
      </c>
      <c r="G199" s="35">
        <v>125000</v>
      </c>
      <c r="H199" s="195" t="s">
        <v>210</v>
      </c>
      <c r="I199" s="355"/>
      <c r="J199" s="351"/>
      <c r="K199" s="351"/>
      <c r="M199" s="121">
        <f t="shared" si="4"/>
        <v>125000</v>
      </c>
    </row>
    <row r="200" spans="1:13" ht="38.25">
      <c r="A200" s="21">
        <v>20</v>
      </c>
      <c r="B200" s="78">
        <v>500033</v>
      </c>
      <c r="C200" s="21" t="s">
        <v>108</v>
      </c>
      <c r="D200" s="225" t="s">
        <v>107</v>
      </c>
      <c r="E200" s="77">
        <v>450000</v>
      </c>
      <c r="F200" s="73">
        <v>0</v>
      </c>
      <c r="G200" s="179">
        <f>300000+150000</f>
        <v>450000</v>
      </c>
      <c r="H200" s="200" t="s">
        <v>210</v>
      </c>
      <c r="I200" s="337" t="s">
        <v>479</v>
      </c>
      <c r="J200" s="337">
        <v>4386000</v>
      </c>
      <c r="K200" s="337">
        <v>2691000</v>
      </c>
      <c r="M200" s="121">
        <f t="shared" si="4"/>
        <v>0</v>
      </c>
    </row>
    <row r="201" spans="1:13" ht="25.5">
      <c r="A201" s="21">
        <v>23</v>
      </c>
      <c r="B201" s="36">
        <v>500046</v>
      </c>
      <c r="C201" s="21" t="s">
        <v>356</v>
      </c>
      <c r="D201" s="226" t="s">
        <v>357</v>
      </c>
      <c r="E201" s="73">
        <v>500000</v>
      </c>
      <c r="F201" s="73">
        <v>0</v>
      </c>
      <c r="G201" s="179">
        <f>166000+300000</f>
        <v>466000</v>
      </c>
      <c r="H201" s="200" t="s">
        <v>210</v>
      </c>
      <c r="I201" s="337"/>
      <c r="J201" s="337"/>
      <c r="K201" s="337"/>
      <c r="M201" s="121">
        <f t="shared" si="4"/>
        <v>34000</v>
      </c>
    </row>
    <row r="202" spans="1:13" ht="25.5">
      <c r="A202" s="21">
        <v>27</v>
      </c>
      <c r="B202" s="36" t="s">
        <v>242</v>
      </c>
      <c r="C202" s="21" t="s">
        <v>113</v>
      </c>
      <c r="D202" s="227" t="s">
        <v>243</v>
      </c>
      <c r="E202" s="73">
        <v>2056000</v>
      </c>
      <c r="F202" s="73">
        <v>685000</v>
      </c>
      <c r="G202" s="179">
        <f>500000+600000</f>
        <v>1100000</v>
      </c>
      <c r="H202" s="200" t="s">
        <v>210</v>
      </c>
      <c r="I202" s="337"/>
      <c r="J202" s="337"/>
      <c r="K202" s="337"/>
      <c r="M202" s="121">
        <f t="shared" si="4"/>
        <v>271000</v>
      </c>
    </row>
    <row r="203" spans="1:13" ht="25.5">
      <c r="A203" s="36">
        <v>29</v>
      </c>
      <c r="B203" s="36" t="s">
        <v>32</v>
      </c>
      <c r="C203" s="21" t="s">
        <v>31</v>
      </c>
      <c r="D203" s="226" t="s">
        <v>33</v>
      </c>
      <c r="E203" s="73">
        <v>480000</v>
      </c>
      <c r="F203" s="73">
        <v>320000</v>
      </c>
      <c r="G203" s="180">
        <v>150000</v>
      </c>
      <c r="H203" s="200" t="s">
        <v>210</v>
      </c>
      <c r="I203" s="337"/>
      <c r="J203" s="337"/>
      <c r="K203" s="337"/>
      <c r="M203" s="121">
        <f t="shared" si="4"/>
        <v>10000</v>
      </c>
    </row>
    <row r="204" spans="1:13" ht="25.5">
      <c r="A204" s="21">
        <v>30</v>
      </c>
      <c r="B204" s="36" t="s">
        <v>323</v>
      </c>
      <c r="C204" s="21" t="s">
        <v>324</v>
      </c>
      <c r="D204" s="226" t="s">
        <v>325</v>
      </c>
      <c r="E204" s="73">
        <v>200000</v>
      </c>
      <c r="F204" s="73">
        <v>0</v>
      </c>
      <c r="G204" s="177">
        <v>200000</v>
      </c>
      <c r="H204" s="200" t="s">
        <v>209</v>
      </c>
      <c r="I204" s="337"/>
      <c r="J204" s="337"/>
      <c r="K204" s="337"/>
      <c r="M204" s="121">
        <f t="shared" si="4"/>
        <v>0</v>
      </c>
    </row>
    <row r="205" spans="1:13" ht="25.5">
      <c r="A205" s="21"/>
      <c r="B205" s="36">
        <v>500056</v>
      </c>
      <c r="C205" s="21" t="s">
        <v>407</v>
      </c>
      <c r="D205" s="226" t="s">
        <v>408</v>
      </c>
      <c r="E205" s="73">
        <v>200000</v>
      </c>
      <c r="F205" s="73">
        <v>0</v>
      </c>
      <c r="G205" s="179">
        <v>75000</v>
      </c>
      <c r="H205" s="200" t="s">
        <v>210</v>
      </c>
      <c r="I205" s="337"/>
      <c r="J205" s="337"/>
      <c r="K205" s="337"/>
      <c r="M205" s="121">
        <f t="shared" si="4"/>
        <v>125000</v>
      </c>
    </row>
    <row r="206" spans="1:13" ht="25.5">
      <c r="A206" s="21"/>
      <c r="B206" s="36">
        <v>500045</v>
      </c>
      <c r="C206" s="21" t="s">
        <v>411</v>
      </c>
      <c r="D206" s="226" t="s">
        <v>412</v>
      </c>
      <c r="E206" s="73">
        <v>500000</v>
      </c>
      <c r="F206" s="73">
        <v>0</v>
      </c>
      <c r="G206" s="177">
        <v>250000</v>
      </c>
      <c r="H206" s="200" t="s">
        <v>210</v>
      </c>
      <c r="I206" s="337"/>
      <c r="J206" s="337"/>
      <c r="K206" s="337"/>
      <c r="M206" s="121">
        <f t="shared" si="4"/>
        <v>250000</v>
      </c>
    </row>
    <row r="207" spans="1:13" ht="25.5">
      <c r="A207" s="21">
        <v>34</v>
      </c>
      <c r="B207" s="36" t="s">
        <v>27</v>
      </c>
      <c r="C207" s="21" t="s">
        <v>26</v>
      </c>
      <c r="D207" s="228" t="s">
        <v>191</v>
      </c>
      <c r="E207" s="77">
        <v>1824690</v>
      </c>
      <c r="F207" s="77">
        <v>973420</v>
      </c>
      <c r="G207" s="177">
        <v>851270</v>
      </c>
      <c r="H207" s="200" t="s">
        <v>209</v>
      </c>
      <c r="I207" s="337" t="s">
        <v>472</v>
      </c>
      <c r="J207" s="337">
        <v>4089240</v>
      </c>
      <c r="K207" s="337">
        <v>2037871</v>
      </c>
      <c r="M207" s="121">
        <f t="shared" si="4"/>
        <v>0</v>
      </c>
    </row>
    <row r="208" spans="1:13" ht="25.5">
      <c r="A208" s="92">
        <v>35</v>
      </c>
      <c r="B208" s="36" t="s">
        <v>27</v>
      </c>
      <c r="C208" s="21" t="s">
        <v>26</v>
      </c>
      <c r="D208" s="228" t="s">
        <v>192</v>
      </c>
      <c r="E208" s="73">
        <v>1841000</v>
      </c>
      <c r="F208" s="73">
        <v>0</v>
      </c>
      <c r="G208" s="177">
        <v>773000</v>
      </c>
      <c r="H208" s="200" t="s">
        <v>210</v>
      </c>
      <c r="I208" s="337"/>
      <c r="J208" s="337"/>
      <c r="K208" s="337"/>
      <c r="M208" s="121">
        <f t="shared" si="4"/>
        <v>1068000</v>
      </c>
    </row>
    <row r="209" spans="1:13" ht="25.5">
      <c r="A209" s="21"/>
      <c r="B209" s="36"/>
      <c r="C209" s="21" t="s">
        <v>26</v>
      </c>
      <c r="D209" s="228" t="s">
        <v>413</v>
      </c>
      <c r="E209" s="73">
        <v>22470</v>
      </c>
      <c r="F209" s="73">
        <v>0</v>
      </c>
      <c r="G209" s="179">
        <v>22470</v>
      </c>
      <c r="H209" s="200" t="s">
        <v>209</v>
      </c>
      <c r="I209" s="337"/>
      <c r="J209" s="337"/>
      <c r="K209" s="337"/>
      <c r="M209" s="121">
        <f t="shared" si="4"/>
        <v>0</v>
      </c>
    </row>
    <row r="210" spans="1:13" ht="25.5">
      <c r="A210" s="21">
        <v>36</v>
      </c>
      <c r="B210" s="36">
        <v>500030</v>
      </c>
      <c r="C210" s="21" t="s">
        <v>319</v>
      </c>
      <c r="D210" s="228" t="s">
        <v>320</v>
      </c>
      <c r="E210" s="73">
        <v>67600</v>
      </c>
      <c r="F210" s="73">
        <v>0</v>
      </c>
      <c r="G210" s="177">
        <v>60000</v>
      </c>
      <c r="H210" s="200" t="s">
        <v>210</v>
      </c>
      <c r="I210" s="337"/>
      <c r="J210" s="337"/>
      <c r="K210" s="337"/>
      <c r="M210" s="121">
        <f t="shared" si="4"/>
        <v>7600</v>
      </c>
    </row>
    <row r="211" spans="1:13" ht="25.5">
      <c r="A211" s="21">
        <v>37</v>
      </c>
      <c r="B211" s="36">
        <v>500043</v>
      </c>
      <c r="C211" s="21"/>
      <c r="D211" s="228" t="s">
        <v>321</v>
      </c>
      <c r="E211" s="73">
        <v>23200</v>
      </c>
      <c r="F211" s="73">
        <v>0</v>
      </c>
      <c r="G211" s="177">
        <v>23200</v>
      </c>
      <c r="H211" s="200" t="s">
        <v>209</v>
      </c>
      <c r="I211" s="337"/>
      <c r="J211" s="337"/>
      <c r="K211" s="337"/>
      <c r="M211" s="121">
        <f t="shared" si="4"/>
        <v>0</v>
      </c>
    </row>
    <row r="212" spans="1:13" ht="25.5">
      <c r="A212" s="21">
        <v>38</v>
      </c>
      <c r="B212" s="36">
        <v>500048</v>
      </c>
      <c r="C212" s="21" t="s">
        <v>26</v>
      </c>
      <c r="D212" s="228" t="s">
        <v>322</v>
      </c>
      <c r="E212" s="73">
        <v>296000</v>
      </c>
      <c r="F212" s="73">
        <v>0</v>
      </c>
      <c r="G212" s="179">
        <f>250000+43651</f>
        <v>293651</v>
      </c>
      <c r="H212" s="200" t="s">
        <v>209</v>
      </c>
      <c r="I212" s="337"/>
      <c r="J212" s="337"/>
      <c r="K212" s="337"/>
      <c r="M212" s="121">
        <f t="shared" si="4"/>
        <v>2349</v>
      </c>
    </row>
    <row r="213" spans="1:13">
      <c r="A213" s="21">
        <v>39</v>
      </c>
      <c r="B213" s="36"/>
      <c r="C213" s="21"/>
      <c r="D213" s="228" t="s">
        <v>326</v>
      </c>
      <c r="E213" s="73">
        <v>4560</v>
      </c>
      <c r="F213" s="73">
        <v>0</v>
      </c>
      <c r="G213" s="177">
        <v>4560</v>
      </c>
      <c r="H213" s="200" t="s">
        <v>209</v>
      </c>
      <c r="I213" s="337"/>
      <c r="J213" s="337"/>
      <c r="K213" s="337"/>
      <c r="M213" s="121">
        <f t="shared" si="4"/>
        <v>0</v>
      </c>
    </row>
    <row r="214" spans="1:13" ht="38.25">
      <c r="A214" s="21">
        <v>40</v>
      </c>
      <c r="B214" s="36"/>
      <c r="C214" s="21"/>
      <c r="D214" s="228" t="s">
        <v>327</v>
      </c>
      <c r="E214" s="73">
        <v>9720</v>
      </c>
      <c r="F214" s="73">
        <v>0</v>
      </c>
      <c r="G214" s="177">
        <v>9720</v>
      </c>
      <c r="H214" s="200" t="s">
        <v>209</v>
      </c>
      <c r="I214" s="337"/>
      <c r="J214" s="337"/>
      <c r="K214" s="337"/>
      <c r="M214" s="121">
        <f t="shared" si="4"/>
        <v>0</v>
      </c>
    </row>
    <row r="215" spans="1:13" ht="25.5">
      <c r="A215" s="36">
        <v>19</v>
      </c>
      <c r="B215" s="36">
        <v>300007</v>
      </c>
      <c r="C215" s="47" t="s">
        <v>43</v>
      </c>
      <c r="D215" s="57" t="s">
        <v>44</v>
      </c>
      <c r="E215" s="79">
        <f>480750+144225</f>
        <v>624975</v>
      </c>
      <c r="F215" s="79">
        <v>0</v>
      </c>
      <c r="G215" s="152">
        <f>480750+96150</f>
        <v>576900</v>
      </c>
      <c r="H215" s="189" t="s">
        <v>210</v>
      </c>
      <c r="I215" s="338" t="s">
        <v>520</v>
      </c>
      <c r="J215" s="338">
        <v>1114399</v>
      </c>
      <c r="K215" s="338">
        <f>798242+96202</f>
        <v>894444</v>
      </c>
      <c r="M215" s="121">
        <f t="shared" si="4"/>
        <v>48075</v>
      </c>
    </row>
    <row r="216" spans="1:13" ht="25.5">
      <c r="A216" s="36"/>
      <c r="B216" s="36">
        <v>300054</v>
      </c>
      <c r="C216" s="21" t="s">
        <v>110</v>
      </c>
      <c r="D216" s="57" t="s">
        <v>362</v>
      </c>
      <c r="E216" s="73">
        <v>489424</v>
      </c>
      <c r="F216" s="73">
        <v>0</v>
      </c>
      <c r="G216" s="35">
        <v>221342</v>
      </c>
      <c r="H216" s="189" t="s">
        <v>210</v>
      </c>
      <c r="I216" s="339"/>
      <c r="J216" s="339"/>
      <c r="K216" s="339"/>
      <c r="M216" s="121">
        <f t="shared" si="4"/>
        <v>268082</v>
      </c>
    </row>
    <row r="217" spans="1:13">
      <c r="A217" s="21">
        <v>5</v>
      </c>
      <c r="B217" s="36"/>
      <c r="C217" s="21" t="s">
        <v>110</v>
      </c>
      <c r="D217" s="57" t="s">
        <v>513</v>
      </c>
      <c r="E217" s="73"/>
      <c r="F217" s="73"/>
      <c r="G217" s="35">
        <v>96202.150000006004</v>
      </c>
      <c r="H217" s="189"/>
      <c r="I217" s="340"/>
      <c r="J217" s="340"/>
      <c r="K217" s="340"/>
    </row>
    <row r="218" spans="1:13">
      <c r="J218" s="27">
        <f>SUM(J4:J217)</f>
        <v>164018809</v>
      </c>
      <c r="K218" s="27">
        <f>SUM(K4:K217)</f>
        <v>115755936</v>
      </c>
    </row>
    <row r="219" spans="1:13" ht="15.75">
      <c r="F219" s="27" t="s">
        <v>522</v>
      </c>
      <c r="G219" s="202">
        <f>SUM(G4:G217)</f>
        <v>115755936.15000001</v>
      </c>
    </row>
    <row r="222" spans="1:13" ht="15">
      <c r="F222" s="27" t="s">
        <v>521</v>
      </c>
      <c r="G222" s="126">
        <v>115755936.15000001</v>
      </c>
    </row>
    <row r="223" spans="1:13">
      <c r="G223" s="130">
        <f>G222-G219</f>
        <v>0</v>
      </c>
    </row>
  </sheetData>
  <mergeCells count="111">
    <mergeCell ref="I4:I5"/>
    <mergeCell ref="J4:J5"/>
    <mergeCell ref="K4:K5"/>
    <mergeCell ref="I198:I199"/>
    <mergeCell ref="J198:J199"/>
    <mergeCell ref="K198:K199"/>
    <mergeCell ref="I215:I217"/>
    <mergeCell ref="J215:J217"/>
    <mergeCell ref="K215:K217"/>
    <mergeCell ref="I167:I168"/>
    <mergeCell ref="J167:J168"/>
    <mergeCell ref="K167:K168"/>
    <mergeCell ref="I169:I189"/>
    <mergeCell ref="J169:J189"/>
    <mergeCell ref="K169:K189"/>
    <mergeCell ref="I190:I193"/>
    <mergeCell ref="J190:J193"/>
    <mergeCell ref="K190:K193"/>
    <mergeCell ref="I195:I197"/>
    <mergeCell ref="J195:J197"/>
    <mergeCell ref="K195:K197"/>
    <mergeCell ref="J41:J43"/>
    <mergeCell ref="K41:K43"/>
    <mergeCell ref="I44:I79"/>
    <mergeCell ref="J44:J79"/>
    <mergeCell ref="K44:K79"/>
    <mergeCell ref="I81:I83"/>
    <mergeCell ref="J81:J83"/>
    <mergeCell ref="K81:K83"/>
    <mergeCell ref="J27:J29"/>
    <mergeCell ref="K27:K29"/>
    <mergeCell ref="I30:I35"/>
    <mergeCell ref="J30:J35"/>
    <mergeCell ref="K30:K35"/>
    <mergeCell ref="I38:I40"/>
    <mergeCell ref="J38:J40"/>
    <mergeCell ref="K38:K40"/>
    <mergeCell ref="J7:J11"/>
    <mergeCell ref="K7:K11"/>
    <mergeCell ref="I13:I21"/>
    <mergeCell ref="J13:J21"/>
    <mergeCell ref="K13:K21"/>
    <mergeCell ref="I22:I26"/>
    <mergeCell ref="J22:J26"/>
    <mergeCell ref="K22:K26"/>
    <mergeCell ref="J207:J214"/>
    <mergeCell ref="K207:K214"/>
    <mergeCell ref="I161:I162"/>
    <mergeCell ref="J161:J162"/>
    <mergeCell ref="K161:K162"/>
    <mergeCell ref="I153:I154"/>
    <mergeCell ref="J153:J154"/>
    <mergeCell ref="K153:K154"/>
    <mergeCell ref="I155:I159"/>
    <mergeCell ref="J155:J159"/>
    <mergeCell ref="J200:J206"/>
    <mergeCell ref="K200:K206"/>
    <mergeCell ref="K155:K159"/>
    <mergeCell ref="J163:J166"/>
    <mergeCell ref="K163:K166"/>
    <mergeCell ref="J140:J143"/>
    <mergeCell ref="J100:J101"/>
    <mergeCell ref="K100:K101"/>
    <mergeCell ref="J103:J104"/>
    <mergeCell ref="K103:K104"/>
    <mergeCell ref="J105:J109"/>
    <mergeCell ref="K105:K109"/>
    <mergeCell ref="K140:K143"/>
    <mergeCell ref="J150:J151"/>
    <mergeCell ref="K150:K151"/>
    <mergeCell ref="J144:J147"/>
    <mergeCell ref="K144:K147"/>
    <mergeCell ref="J148:J149"/>
    <mergeCell ref="K148:K149"/>
    <mergeCell ref="J133:J134"/>
    <mergeCell ref="K133:K134"/>
    <mergeCell ref="J135:J137"/>
    <mergeCell ref="K135:K137"/>
    <mergeCell ref="I105:I109"/>
    <mergeCell ref="J110:J112"/>
    <mergeCell ref="K110:K112"/>
    <mergeCell ref="J120:J130"/>
    <mergeCell ref="K120:K130"/>
    <mergeCell ref="J113:J117"/>
    <mergeCell ref="K113:K117"/>
    <mergeCell ref="J118:J119"/>
    <mergeCell ref="K118:K119"/>
    <mergeCell ref="I7:I11"/>
    <mergeCell ref="I27:I29"/>
    <mergeCell ref="I41:I43"/>
    <mergeCell ref="J86:J90"/>
    <mergeCell ref="K86:K90"/>
    <mergeCell ref="J91:J97"/>
    <mergeCell ref="K91:K97"/>
    <mergeCell ref="I200:I206"/>
    <mergeCell ref="I207:I214"/>
    <mergeCell ref="I140:I143"/>
    <mergeCell ref="I150:I151"/>
    <mergeCell ref="I144:I147"/>
    <mergeCell ref="I148:I149"/>
    <mergeCell ref="I163:I166"/>
    <mergeCell ref="I120:I130"/>
    <mergeCell ref="I133:I134"/>
    <mergeCell ref="I135:I137"/>
    <mergeCell ref="I113:I117"/>
    <mergeCell ref="I118:I119"/>
    <mergeCell ref="I86:I90"/>
    <mergeCell ref="I91:I97"/>
    <mergeCell ref="I100:I101"/>
    <mergeCell ref="I103:I104"/>
    <mergeCell ref="I110:I112"/>
  </mergeCells>
  <pageMargins left="0.44" right="0.34" top="0.34" bottom="0.32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K74"/>
  <sheetViews>
    <sheetView workbookViewId="0">
      <selection activeCell="J68" sqref="J68"/>
    </sheetView>
  </sheetViews>
  <sheetFormatPr defaultRowHeight="15"/>
  <cols>
    <col min="1" max="1" width="5.28515625" style="58" customWidth="1"/>
    <col min="2" max="2" width="39.85546875" style="246" customWidth="1"/>
    <col min="3" max="3" width="20.140625" style="125" customWidth="1"/>
    <col min="4" max="4" width="17.85546875" style="125" customWidth="1"/>
    <col min="5" max="5" width="10.42578125" customWidth="1"/>
    <col min="6" max="6" width="14.28515625" customWidth="1"/>
    <col min="7" max="7" width="12.42578125" bestFit="1" customWidth="1"/>
    <col min="8" max="8" width="17" customWidth="1"/>
    <col min="13" max="13" width="51.140625" customWidth="1"/>
  </cols>
  <sheetData>
    <row r="1" spans="1:8">
      <c r="H1" s="253" t="s">
        <v>515</v>
      </c>
    </row>
    <row r="2" spans="1:8" ht="150">
      <c r="A2" s="183" t="s">
        <v>429</v>
      </c>
      <c r="B2" s="184" t="s">
        <v>430</v>
      </c>
      <c r="C2" s="247" t="s">
        <v>431</v>
      </c>
      <c r="D2" s="247" t="s">
        <v>432</v>
      </c>
      <c r="E2" s="184" t="s">
        <v>433</v>
      </c>
      <c r="F2" s="185" t="s">
        <v>434</v>
      </c>
      <c r="G2" s="184" t="s">
        <v>435</v>
      </c>
      <c r="H2" s="184" t="s">
        <v>509</v>
      </c>
    </row>
    <row r="3" spans="1:8" ht="38.25">
      <c r="A3" s="251">
        <v>1</v>
      </c>
      <c r="B3" s="245" t="s">
        <v>488</v>
      </c>
      <c r="C3" s="4" t="s">
        <v>503</v>
      </c>
      <c r="D3" s="245" t="s">
        <v>481</v>
      </c>
      <c r="E3" s="242">
        <v>5.27</v>
      </c>
      <c r="F3" s="249">
        <v>5.27</v>
      </c>
      <c r="G3" s="249">
        <v>5.27</v>
      </c>
      <c r="H3" s="4" t="s">
        <v>507</v>
      </c>
    </row>
    <row r="4" spans="1:8" ht="89.25">
      <c r="A4" s="251">
        <v>2</v>
      </c>
      <c r="B4" s="14" t="s">
        <v>491</v>
      </c>
      <c r="C4" s="4" t="s">
        <v>505</v>
      </c>
      <c r="D4" s="245" t="s">
        <v>481</v>
      </c>
      <c r="E4" s="242">
        <v>4.99</v>
      </c>
      <c r="F4" s="241">
        <v>3.66</v>
      </c>
      <c r="G4" s="241">
        <v>3.66</v>
      </c>
      <c r="H4" s="4" t="s">
        <v>508</v>
      </c>
    </row>
    <row r="5" spans="1:8" ht="51">
      <c r="A5" s="251">
        <v>3</v>
      </c>
      <c r="B5" s="14" t="s">
        <v>448</v>
      </c>
      <c r="C5" s="10" t="s">
        <v>499</v>
      </c>
      <c r="D5" s="245" t="s">
        <v>481</v>
      </c>
      <c r="E5" s="6">
        <v>22.24</v>
      </c>
      <c r="F5" s="6">
        <v>20.25</v>
      </c>
      <c r="G5" s="6">
        <v>20.25</v>
      </c>
      <c r="H5" s="4" t="s">
        <v>510</v>
      </c>
    </row>
    <row r="6" spans="1:8" ht="51">
      <c r="A6" s="251">
        <v>4</v>
      </c>
      <c r="B6" s="14" t="s">
        <v>492</v>
      </c>
      <c r="C6" s="4" t="s">
        <v>494</v>
      </c>
      <c r="D6" s="245" t="s">
        <v>481</v>
      </c>
      <c r="E6" s="6">
        <v>16.559999999999999</v>
      </c>
      <c r="F6" s="6">
        <v>4</v>
      </c>
      <c r="G6" s="6">
        <v>4</v>
      </c>
      <c r="H6" s="4" t="s">
        <v>511</v>
      </c>
    </row>
    <row r="7" spans="1:8" ht="76.5">
      <c r="A7" s="251">
        <v>5</v>
      </c>
      <c r="B7" s="14" t="s">
        <v>456</v>
      </c>
      <c r="C7" s="4" t="s">
        <v>502</v>
      </c>
      <c r="D7" s="245" t="s">
        <v>481</v>
      </c>
      <c r="E7" s="6">
        <v>23.14</v>
      </c>
      <c r="F7" s="6">
        <v>18.989999999999998</v>
      </c>
      <c r="G7" s="6">
        <v>18.989999999999998</v>
      </c>
      <c r="H7" s="4" t="s">
        <v>511</v>
      </c>
    </row>
    <row r="8" spans="1:8" ht="89.25">
      <c r="A8" s="251">
        <v>6</v>
      </c>
      <c r="B8" s="14" t="s">
        <v>449</v>
      </c>
      <c r="C8" s="4" t="s">
        <v>505</v>
      </c>
      <c r="D8" s="245" t="s">
        <v>481</v>
      </c>
      <c r="E8" s="6">
        <v>12.41</v>
      </c>
      <c r="F8" s="6">
        <v>10.74</v>
      </c>
      <c r="G8" s="6">
        <v>10.74</v>
      </c>
      <c r="H8" s="4" t="s">
        <v>508</v>
      </c>
    </row>
    <row r="9" spans="1:8" ht="76.5">
      <c r="A9" s="251">
        <v>7</v>
      </c>
      <c r="B9" s="14" t="s">
        <v>450</v>
      </c>
      <c r="C9" s="4" t="s">
        <v>506</v>
      </c>
      <c r="D9" s="245" t="s">
        <v>490</v>
      </c>
      <c r="E9" s="6">
        <v>9.4</v>
      </c>
      <c r="F9" s="6">
        <v>9</v>
      </c>
      <c r="G9" s="6">
        <v>9</v>
      </c>
      <c r="H9" s="4" t="s">
        <v>508</v>
      </c>
    </row>
    <row r="10" spans="1:8" ht="38.25">
      <c r="A10" s="251">
        <v>8</v>
      </c>
      <c r="B10" s="14" t="s">
        <v>451</v>
      </c>
      <c r="C10" s="4" t="s">
        <v>502</v>
      </c>
      <c r="D10" s="245" t="s">
        <v>481</v>
      </c>
      <c r="E10" s="6">
        <v>83.69</v>
      </c>
      <c r="F10" s="6">
        <v>62.02</v>
      </c>
      <c r="G10" s="6">
        <v>62.02</v>
      </c>
      <c r="H10" s="4" t="s">
        <v>508</v>
      </c>
    </row>
    <row r="11" spans="1:8" ht="38.25">
      <c r="A11" s="251">
        <v>9</v>
      </c>
      <c r="B11" s="243" t="s">
        <v>196</v>
      </c>
      <c r="C11" s="4" t="s">
        <v>502</v>
      </c>
      <c r="D11" s="245" t="s">
        <v>481</v>
      </c>
      <c r="E11" s="242">
        <v>49.46</v>
      </c>
      <c r="F11" s="241">
        <v>49.46</v>
      </c>
      <c r="G11" s="241">
        <v>49.46</v>
      </c>
      <c r="H11" s="4" t="s">
        <v>508</v>
      </c>
    </row>
    <row r="12" spans="1:8" ht="38.25">
      <c r="A12" s="251">
        <v>10</v>
      </c>
      <c r="B12" s="14" t="s">
        <v>525</v>
      </c>
      <c r="C12" s="4" t="s">
        <v>503</v>
      </c>
      <c r="D12" s="245" t="s">
        <v>481</v>
      </c>
      <c r="E12" s="6">
        <v>23.1</v>
      </c>
      <c r="F12" s="241">
        <v>18.48</v>
      </c>
      <c r="G12" s="241">
        <v>18.48</v>
      </c>
      <c r="H12" s="4" t="s">
        <v>508</v>
      </c>
    </row>
    <row r="13" spans="1:8" ht="38.25">
      <c r="A13" s="251">
        <v>11</v>
      </c>
      <c r="B13" s="14" t="s">
        <v>452</v>
      </c>
      <c r="C13" s="4" t="s">
        <v>496</v>
      </c>
      <c r="D13" s="245" t="s">
        <v>481</v>
      </c>
      <c r="E13" s="6">
        <v>5.75</v>
      </c>
      <c r="F13" s="6">
        <v>5.6</v>
      </c>
      <c r="G13" s="6">
        <v>5.6</v>
      </c>
      <c r="H13" s="4" t="s">
        <v>508</v>
      </c>
    </row>
    <row r="14" spans="1:8" ht="25.5">
      <c r="A14" s="251">
        <v>12</v>
      </c>
      <c r="B14" s="14" t="s">
        <v>453</v>
      </c>
      <c r="C14" s="4" t="s">
        <v>496</v>
      </c>
      <c r="D14" s="245" t="s">
        <v>482</v>
      </c>
      <c r="E14" s="6">
        <v>75.86</v>
      </c>
      <c r="F14" s="6">
        <v>49.64</v>
      </c>
      <c r="G14" s="6">
        <v>49.64</v>
      </c>
      <c r="H14" s="4" t="s">
        <v>508</v>
      </c>
    </row>
    <row r="15" spans="1:8" ht="38.25">
      <c r="A15" s="251">
        <v>13</v>
      </c>
      <c r="B15" s="14" t="s">
        <v>457</v>
      </c>
      <c r="C15" s="4" t="s">
        <v>496</v>
      </c>
      <c r="D15" s="245" t="s">
        <v>481</v>
      </c>
      <c r="E15" s="6">
        <v>143.57</v>
      </c>
      <c r="F15" s="6">
        <v>122.63</v>
      </c>
      <c r="G15" s="6">
        <v>122.63</v>
      </c>
      <c r="H15" s="4" t="s">
        <v>508</v>
      </c>
    </row>
    <row r="16" spans="1:8" ht="51">
      <c r="A16" s="251">
        <v>14</v>
      </c>
      <c r="B16" s="14" t="s">
        <v>157</v>
      </c>
      <c r="C16" s="4" t="s">
        <v>496</v>
      </c>
      <c r="D16" s="245" t="s">
        <v>481</v>
      </c>
      <c r="E16" s="6">
        <v>4.97</v>
      </c>
      <c r="F16" s="248">
        <v>4.9000000000000004</v>
      </c>
      <c r="G16" s="248">
        <v>4.9000000000000004</v>
      </c>
      <c r="H16" s="4" t="s">
        <v>508</v>
      </c>
    </row>
    <row r="17" spans="1:8" ht="38.25">
      <c r="A17" s="251">
        <v>15</v>
      </c>
      <c r="B17" s="14" t="s">
        <v>462</v>
      </c>
      <c r="C17" s="4" t="s">
        <v>496</v>
      </c>
      <c r="D17" s="245" t="s">
        <v>482</v>
      </c>
      <c r="E17" s="6">
        <v>1.55</v>
      </c>
      <c r="F17" s="6">
        <v>1.55</v>
      </c>
      <c r="G17" s="6">
        <v>1.55</v>
      </c>
      <c r="H17" s="4" t="s">
        <v>508</v>
      </c>
    </row>
    <row r="18" spans="1:8" ht="38.25">
      <c r="A18" s="251">
        <v>16</v>
      </c>
      <c r="B18" s="243" t="s">
        <v>463</v>
      </c>
      <c r="C18" s="4" t="s">
        <v>496</v>
      </c>
      <c r="D18" s="245" t="s">
        <v>481</v>
      </c>
      <c r="E18" s="248">
        <v>9.25</v>
      </c>
      <c r="F18" s="6">
        <v>8.5</v>
      </c>
      <c r="G18" s="6">
        <v>8.5</v>
      </c>
      <c r="H18" s="4" t="s">
        <v>507</v>
      </c>
    </row>
    <row r="19" spans="1:8" ht="38.25">
      <c r="A19" s="251">
        <v>17</v>
      </c>
      <c r="B19" s="14" t="s">
        <v>151</v>
      </c>
      <c r="C19" s="4" t="s">
        <v>496</v>
      </c>
      <c r="D19" s="245" t="s">
        <v>482</v>
      </c>
      <c r="E19" s="6">
        <v>9.9</v>
      </c>
      <c r="F19" s="6">
        <v>9.9</v>
      </c>
      <c r="G19" s="6">
        <v>9.9</v>
      </c>
      <c r="H19" s="4" t="s">
        <v>508</v>
      </c>
    </row>
    <row r="20" spans="1:8" ht="63.75">
      <c r="A20" s="251">
        <v>18</v>
      </c>
      <c r="B20" s="14" t="s">
        <v>458</v>
      </c>
      <c r="C20" s="4" t="s">
        <v>496</v>
      </c>
      <c r="D20" s="245" t="s">
        <v>481</v>
      </c>
      <c r="E20" s="6">
        <v>97.36</v>
      </c>
      <c r="F20" s="6">
        <v>97.16</v>
      </c>
      <c r="G20" s="6">
        <v>97.16</v>
      </c>
      <c r="H20" s="4" t="s">
        <v>508</v>
      </c>
    </row>
    <row r="21" spans="1:8" ht="38.25">
      <c r="A21" s="251">
        <v>19</v>
      </c>
      <c r="B21" s="14" t="s">
        <v>459</v>
      </c>
      <c r="C21" s="4" t="s">
        <v>496</v>
      </c>
      <c r="D21" s="245" t="s">
        <v>482</v>
      </c>
      <c r="E21" s="6">
        <v>7</v>
      </c>
      <c r="F21" s="6">
        <v>5.16</v>
      </c>
      <c r="G21" s="6">
        <v>5.16</v>
      </c>
      <c r="H21" s="4" t="s">
        <v>508</v>
      </c>
    </row>
    <row r="22" spans="1:8" ht="38.25">
      <c r="A22" s="251">
        <v>20</v>
      </c>
      <c r="B22" s="243" t="s">
        <v>461</v>
      </c>
      <c r="C22" s="4" t="s">
        <v>496</v>
      </c>
      <c r="D22" s="245" t="s">
        <v>481</v>
      </c>
      <c r="E22" s="241">
        <v>6.75</v>
      </c>
      <c r="F22" s="241">
        <v>6.75</v>
      </c>
      <c r="G22" s="241">
        <v>6.75</v>
      </c>
      <c r="H22" s="4" t="s">
        <v>508</v>
      </c>
    </row>
    <row r="23" spans="1:8" ht="38.25">
      <c r="A23" s="251">
        <v>21</v>
      </c>
      <c r="B23" s="14" t="s">
        <v>235</v>
      </c>
      <c r="C23" s="4" t="s">
        <v>496</v>
      </c>
      <c r="D23" s="245" t="s">
        <v>481</v>
      </c>
      <c r="E23" s="6">
        <v>6.26</v>
      </c>
      <c r="F23" s="6">
        <v>2.08</v>
      </c>
      <c r="G23" s="6">
        <v>2.08</v>
      </c>
      <c r="H23" s="4" t="s">
        <v>508</v>
      </c>
    </row>
    <row r="24" spans="1:8" ht="38.25">
      <c r="A24" s="251">
        <v>22</v>
      </c>
      <c r="B24" s="14" t="s">
        <v>528</v>
      </c>
      <c r="C24" s="4" t="s">
        <v>496</v>
      </c>
      <c r="D24" s="245" t="s">
        <v>481</v>
      </c>
      <c r="E24" s="6">
        <v>24</v>
      </c>
      <c r="F24" s="6">
        <v>23.48</v>
      </c>
      <c r="G24" s="6">
        <v>23.48</v>
      </c>
      <c r="H24" s="4" t="s">
        <v>508</v>
      </c>
    </row>
    <row r="25" spans="1:8" ht="38.25">
      <c r="A25" s="251">
        <v>23</v>
      </c>
      <c r="B25" s="14" t="s">
        <v>168</v>
      </c>
      <c r="C25" s="4" t="s">
        <v>496</v>
      </c>
      <c r="D25" s="245" t="s">
        <v>481</v>
      </c>
      <c r="E25" s="6">
        <v>16.41</v>
      </c>
      <c r="F25" s="241">
        <v>16.420000000000002</v>
      </c>
      <c r="G25" s="241">
        <v>16.420000000000002</v>
      </c>
      <c r="H25" s="4" t="s">
        <v>508</v>
      </c>
    </row>
    <row r="26" spans="1:8" ht="38.25">
      <c r="A26" s="251">
        <v>24</v>
      </c>
      <c r="B26" s="14" t="s">
        <v>464</v>
      </c>
      <c r="C26" s="4" t="s">
        <v>503</v>
      </c>
      <c r="D26" s="245" t="s">
        <v>481</v>
      </c>
      <c r="E26" s="6">
        <v>2.96</v>
      </c>
      <c r="F26" s="6">
        <v>2.75</v>
      </c>
      <c r="G26" s="6">
        <v>2.75</v>
      </c>
      <c r="H26" s="4" t="s">
        <v>508</v>
      </c>
    </row>
    <row r="27" spans="1:8" ht="63.75">
      <c r="A27" s="251">
        <v>25</v>
      </c>
      <c r="B27" s="14" t="s">
        <v>465</v>
      </c>
      <c r="C27" s="4" t="s">
        <v>500</v>
      </c>
      <c r="D27" s="245" t="s">
        <v>481</v>
      </c>
      <c r="E27" s="241">
        <v>78.92</v>
      </c>
      <c r="F27" s="117">
        <v>30.24</v>
      </c>
      <c r="G27" s="117">
        <v>30.24</v>
      </c>
      <c r="H27" s="4" t="s">
        <v>508</v>
      </c>
    </row>
    <row r="28" spans="1:8" ht="38.25">
      <c r="A28" s="251">
        <v>26</v>
      </c>
      <c r="B28" s="14" t="s">
        <v>466</v>
      </c>
      <c r="C28" s="4" t="s">
        <v>500</v>
      </c>
      <c r="D28" s="245" t="s">
        <v>481</v>
      </c>
      <c r="E28" s="6">
        <v>35.14</v>
      </c>
      <c r="F28" s="6">
        <v>16.38</v>
      </c>
      <c r="G28" s="6">
        <v>16.38</v>
      </c>
      <c r="H28" s="4" t="s">
        <v>510</v>
      </c>
    </row>
    <row r="29" spans="1:8" ht="51">
      <c r="A29" s="251">
        <v>27</v>
      </c>
      <c r="B29" s="14" t="s">
        <v>467</v>
      </c>
      <c r="C29" s="4" t="s">
        <v>495</v>
      </c>
      <c r="D29" s="245" t="s">
        <v>481</v>
      </c>
      <c r="E29" s="6">
        <v>32.99</v>
      </c>
      <c r="F29" s="6">
        <v>11.9</v>
      </c>
      <c r="G29" s="6">
        <v>11.9</v>
      </c>
      <c r="H29" s="4" t="s">
        <v>510</v>
      </c>
    </row>
    <row r="30" spans="1:8" ht="51">
      <c r="A30" s="251">
        <v>28</v>
      </c>
      <c r="B30" s="14" t="s">
        <v>468</v>
      </c>
      <c r="C30" s="4" t="s">
        <v>497</v>
      </c>
      <c r="D30" s="245" t="s">
        <v>481</v>
      </c>
      <c r="E30" s="6">
        <v>1.95</v>
      </c>
      <c r="F30" s="6">
        <v>1.7</v>
      </c>
      <c r="G30" s="6">
        <v>1.7</v>
      </c>
      <c r="H30" s="4" t="s">
        <v>508</v>
      </c>
    </row>
    <row r="31" spans="1:8" ht="63.75">
      <c r="A31" s="251">
        <v>29</v>
      </c>
      <c r="B31" s="14" t="s">
        <v>469</v>
      </c>
      <c r="C31" s="4" t="s">
        <v>503</v>
      </c>
      <c r="D31" s="245" t="s">
        <v>481</v>
      </c>
      <c r="E31" s="6">
        <v>22.59</v>
      </c>
      <c r="F31" s="6">
        <v>15.18</v>
      </c>
      <c r="G31" s="6">
        <v>15.18</v>
      </c>
      <c r="H31" s="4" t="s">
        <v>511</v>
      </c>
    </row>
    <row r="32" spans="1:8" ht="38.25">
      <c r="A32" s="251">
        <v>30</v>
      </c>
      <c r="B32" s="14" t="s">
        <v>75</v>
      </c>
      <c r="C32" s="4" t="s">
        <v>503</v>
      </c>
      <c r="D32" s="245" t="s">
        <v>481</v>
      </c>
      <c r="E32" s="6">
        <v>21.99</v>
      </c>
      <c r="F32" s="241">
        <v>21.99</v>
      </c>
      <c r="G32" s="241">
        <v>21.99</v>
      </c>
      <c r="H32" s="4" t="s">
        <v>508</v>
      </c>
    </row>
    <row r="33" spans="1:8" ht="38.25">
      <c r="A33" s="251">
        <v>31</v>
      </c>
      <c r="B33" s="244" t="s">
        <v>317</v>
      </c>
      <c r="C33" s="4" t="s">
        <v>500</v>
      </c>
      <c r="D33" s="245" t="s">
        <v>481</v>
      </c>
      <c r="E33" s="242">
        <v>97.35</v>
      </c>
      <c r="F33" s="6">
        <v>80.69</v>
      </c>
      <c r="G33" s="6">
        <v>80.69</v>
      </c>
      <c r="H33" s="4" t="s">
        <v>511</v>
      </c>
    </row>
    <row r="34" spans="1:8" ht="51">
      <c r="A34" s="251">
        <v>32</v>
      </c>
      <c r="B34" s="14" t="s">
        <v>483</v>
      </c>
      <c r="C34" s="4" t="s">
        <v>498</v>
      </c>
      <c r="D34" s="245" t="s">
        <v>481</v>
      </c>
      <c r="E34" s="6">
        <v>11.23</v>
      </c>
      <c r="F34" s="6">
        <v>11.23</v>
      </c>
      <c r="G34" s="6">
        <v>11.23</v>
      </c>
      <c r="H34" s="4" t="s">
        <v>512</v>
      </c>
    </row>
    <row r="35" spans="1:8" ht="63.75">
      <c r="A35" s="251">
        <v>33</v>
      </c>
      <c r="B35" s="14" t="s">
        <v>440</v>
      </c>
      <c r="C35" s="4" t="s">
        <v>498</v>
      </c>
      <c r="D35" s="245" t="s">
        <v>481</v>
      </c>
      <c r="E35" s="6">
        <v>40.78</v>
      </c>
      <c r="F35" s="6">
        <v>36.79</v>
      </c>
      <c r="G35" s="6">
        <v>36.79</v>
      </c>
      <c r="H35" s="4" t="s">
        <v>508</v>
      </c>
    </row>
    <row r="36" spans="1:8" ht="38.25">
      <c r="A36" s="251">
        <v>34</v>
      </c>
      <c r="B36" s="14" t="s">
        <v>441</v>
      </c>
      <c r="C36" s="4" t="s">
        <v>498</v>
      </c>
      <c r="D36" s="245" t="s">
        <v>482</v>
      </c>
      <c r="E36" s="241">
        <v>15</v>
      </c>
      <c r="F36" s="241">
        <v>13.86</v>
      </c>
      <c r="G36" s="241">
        <v>13.86</v>
      </c>
      <c r="H36" s="4" t="s">
        <v>508</v>
      </c>
    </row>
    <row r="37" spans="1:8" ht="51">
      <c r="A37" s="251">
        <v>35</v>
      </c>
      <c r="B37" s="14" t="s">
        <v>442</v>
      </c>
      <c r="C37" s="4" t="s">
        <v>501</v>
      </c>
      <c r="D37" s="245" t="s">
        <v>481</v>
      </c>
      <c r="E37" s="242">
        <v>22.43</v>
      </c>
      <c r="F37" s="241">
        <v>17.05</v>
      </c>
      <c r="G37" s="241">
        <v>17.05</v>
      </c>
      <c r="H37" s="4" t="s">
        <v>508</v>
      </c>
    </row>
    <row r="38" spans="1:8" ht="63.75">
      <c r="A38" s="251">
        <v>36</v>
      </c>
      <c r="B38" s="14" t="s">
        <v>484</v>
      </c>
      <c r="C38" s="4" t="s">
        <v>498</v>
      </c>
      <c r="D38" s="245" t="s">
        <v>482</v>
      </c>
      <c r="E38" s="6">
        <v>38.25</v>
      </c>
      <c r="F38" s="6">
        <v>29.2</v>
      </c>
      <c r="G38" s="6">
        <v>29.2</v>
      </c>
      <c r="H38" s="4" t="s">
        <v>508</v>
      </c>
    </row>
    <row r="39" spans="1:8" ht="38.25">
      <c r="A39" s="251">
        <v>37</v>
      </c>
      <c r="B39" s="14" t="s">
        <v>478</v>
      </c>
      <c r="C39" s="4" t="s">
        <v>498</v>
      </c>
      <c r="D39" s="245" t="s">
        <v>482</v>
      </c>
      <c r="E39" s="6">
        <v>42.8</v>
      </c>
      <c r="F39" s="6">
        <v>32.61</v>
      </c>
      <c r="G39" s="6">
        <v>32.61</v>
      </c>
      <c r="H39" s="4" t="s">
        <v>508</v>
      </c>
    </row>
    <row r="40" spans="1:8" ht="51">
      <c r="A40" s="251">
        <v>38</v>
      </c>
      <c r="B40" s="14" t="s">
        <v>476</v>
      </c>
      <c r="C40" s="4" t="s">
        <v>498</v>
      </c>
      <c r="D40" s="245" t="s">
        <v>482</v>
      </c>
      <c r="E40" s="6">
        <v>6.6</v>
      </c>
      <c r="F40" s="6">
        <v>6.6</v>
      </c>
      <c r="G40" s="6">
        <v>6.6</v>
      </c>
      <c r="H40" s="4" t="s">
        <v>508</v>
      </c>
    </row>
    <row r="41" spans="1:8" ht="38.25">
      <c r="A41" s="251">
        <v>39</v>
      </c>
      <c r="B41" s="14" t="s">
        <v>405</v>
      </c>
      <c r="C41" s="4" t="s">
        <v>501</v>
      </c>
      <c r="D41" s="245" t="s">
        <v>482</v>
      </c>
      <c r="E41" s="6">
        <v>3.76</v>
      </c>
      <c r="F41" s="6">
        <v>1.5</v>
      </c>
      <c r="G41" s="6">
        <v>1.5</v>
      </c>
      <c r="H41" s="4" t="s">
        <v>511</v>
      </c>
    </row>
    <row r="42" spans="1:8" ht="51">
      <c r="A42" s="251">
        <v>40</v>
      </c>
      <c r="B42" s="245" t="s">
        <v>485</v>
      </c>
      <c r="C42" s="4" t="s">
        <v>497</v>
      </c>
      <c r="D42" s="245" t="s">
        <v>481</v>
      </c>
      <c r="E42" s="242">
        <v>1</v>
      </c>
      <c r="F42" s="242">
        <v>1</v>
      </c>
      <c r="G42" s="242">
        <v>1</v>
      </c>
      <c r="H42" s="4" t="s">
        <v>508</v>
      </c>
    </row>
    <row r="43" spans="1:8" ht="38.25">
      <c r="A43" s="251">
        <v>41</v>
      </c>
      <c r="B43" s="14" t="s">
        <v>486</v>
      </c>
      <c r="C43" s="4" t="s">
        <v>503</v>
      </c>
      <c r="D43" s="245" t="s">
        <v>481</v>
      </c>
      <c r="E43" s="6">
        <v>77.81</v>
      </c>
      <c r="F43" s="6">
        <v>77.02</v>
      </c>
      <c r="G43" s="6">
        <v>77.02</v>
      </c>
      <c r="H43" s="4" t="s">
        <v>508</v>
      </c>
    </row>
    <row r="44" spans="1:8" ht="51">
      <c r="A44" s="251">
        <v>42</v>
      </c>
      <c r="B44" s="14" t="s">
        <v>475</v>
      </c>
      <c r="C44" s="4" t="s">
        <v>497</v>
      </c>
      <c r="D44" s="245" t="s">
        <v>481</v>
      </c>
      <c r="E44" s="6">
        <v>5.32</v>
      </c>
      <c r="F44" s="6">
        <v>3.06</v>
      </c>
      <c r="G44" s="6">
        <v>3.06</v>
      </c>
      <c r="H44" s="4" t="s">
        <v>508</v>
      </c>
    </row>
    <row r="45" spans="1:8" ht="51">
      <c r="A45" s="251">
        <v>43</v>
      </c>
      <c r="B45" s="14" t="s">
        <v>103</v>
      </c>
      <c r="C45" s="4" t="s">
        <v>497</v>
      </c>
      <c r="D45" s="245" t="s">
        <v>481</v>
      </c>
      <c r="E45" s="6">
        <v>23.87</v>
      </c>
      <c r="F45" s="248">
        <v>22.3</v>
      </c>
      <c r="G45" s="248">
        <v>22.3</v>
      </c>
      <c r="H45" s="4" t="s">
        <v>508</v>
      </c>
    </row>
    <row r="46" spans="1:8" ht="38.25">
      <c r="A46" s="251">
        <v>44</v>
      </c>
      <c r="B46" s="14" t="s">
        <v>446</v>
      </c>
      <c r="C46" s="4" t="s">
        <v>501</v>
      </c>
      <c r="D46" s="245" t="s">
        <v>481</v>
      </c>
      <c r="E46" s="6">
        <v>5.36</v>
      </c>
      <c r="F46" s="6">
        <v>5.36</v>
      </c>
      <c r="G46" s="6">
        <v>5.36</v>
      </c>
      <c r="H46" s="4" t="s">
        <v>508</v>
      </c>
    </row>
    <row r="47" spans="1:8" ht="38.25">
      <c r="A47" s="251">
        <v>45</v>
      </c>
      <c r="B47" s="245" t="s">
        <v>516</v>
      </c>
      <c r="C47" s="4" t="s">
        <v>501</v>
      </c>
      <c r="D47" s="245" t="s">
        <v>481</v>
      </c>
      <c r="E47" s="242">
        <v>70</v>
      </c>
      <c r="F47" s="6">
        <v>67.709999999999994</v>
      </c>
      <c r="G47" s="6">
        <v>67.709999999999994</v>
      </c>
      <c r="H47" s="4" t="s">
        <v>508</v>
      </c>
    </row>
    <row r="48" spans="1:8" ht="76.5">
      <c r="A48" s="251">
        <v>46</v>
      </c>
      <c r="B48" s="14" t="s">
        <v>228</v>
      </c>
      <c r="C48" s="4" t="s">
        <v>501</v>
      </c>
      <c r="D48" s="245" t="s">
        <v>482</v>
      </c>
      <c r="E48" s="6">
        <v>6.7</v>
      </c>
      <c r="F48" s="6">
        <v>4.05</v>
      </c>
      <c r="G48" s="6">
        <v>4.05</v>
      </c>
      <c r="H48" s="4" t="s">
        <v>508</v>
      </c>
    </row>
    <row r="49" spans="1:8" ht="38.25">
      <c r="A49" s="251">
        <v>47</v>
      </c>
      <c r="B49" s="14" t="s">
        <v>470</v>
      </c>
      <c r="C49" s="4" t="s">
        <v>493</v>
      </c>
      <c r="D49" s="245" t="s">
        <v>482</v>
      </c>
      <c r="E49" s="6">
        <v>16.45</v>
      </c>
      <c r="F49" s="6">
        <v>16.45</v>
      </c>
      <c r="G49" s="6">
        <v>16.45</v>
      </c>
      <c r="H49" s="4" t="s">
        <v>508</v>
      </c>
    </row>
    <row r="50" spans="1:8" ht="25.5">
      <c r="A50" s="251">
        <v>48</v>
      </c>
      <c r="B50" s="14" t="s">
        <v>471</v>
      </c>
      <c r="C50" s="4" t="s">
        <v>504</v>
      </c>
      <c r="D50" s="245" t="s">
        <v>482</v>
      </c>
      <c r="E50" s="6">
        <v>4.3</v>
      </c>
      <c r="F50" s="6">
        <v>3.8</v>
      </c>
      <c r="G50" s="6">
        <v>3.8</v>
      </c>
      <c r="H50" s="4" t="s">
        <v>508</v>
      </c>
    </row>
    <row r="51" spans="1:8" ht="25.5">
      <c r="A51" s="251">
        <v>49</v>
      </c>
      <c r="B51" s="243" t="s">
        <v>487</v>
      </c>
      <c r="C51" s="4" t="s">
        <v>504</v>
      </c>
      <c r="D51" s="245" t="s">
        <v>482</v>
      </c>
      <c r="E51" s="242">
        <v>10</v>
      </c>
      <c r="F51" s="242">
        <v>10</v>
      </c>
      <c r="G51" s="242">
        <v>10</v>
      </c>
      <c r="H51" s="4" t="s">
        <v>508</v>
      </c>
    </row>
    <row r="52" spans="1:8" ht="51">
      <c r="A52" s="251">
        <v>50</v>
      </c>
      <c r="B52" s="14" t="s">
        <v>474</v>
      </c>
      <c r="C52" s="4" t="s">
        <v>504</v>
      </c>
      <c r="D52" s="245" t="s">
        <v>482</v>
      </c>
      <c r="E52" s="6">
        <v>4.45</v>
      </c>
      <c r="F52" s="6">
        <v>3.5</v>
      </c>
      <c r="G52" s="6">
        <v>3.5</v>
      </c>
      <c r="H52" s="4" t="s">
        <v>508</v>
      </c>
    </row>
    <row r="53" spans="1:8" ht="51">
      <c r="A53" s="251">
        <v>51</v>
      </c>
      <c r="B53" s="245" t="s">
        <v>480</v>
      </c>
      <c r="C53" s="4" t="s">
        <v>503</v>
      </c>
      <c r="D53" s="245" t="s">
        <v>482</v>
      </c>
      <c r="E53" s="242">
        <v>3</v>
      </c>
      <c r="F53" s="242">
        <v>1.75</v>
      </c>
      <c r="G53" s="242">
        <v>1.75</v>
      </c>
      <c r="H53" s="4" t="s">
        <v>508</v>
      </c>
    </row>
    <row r="54" spans="1:8" ht="38.25">
      <c r="A54" s="251">
        <v>52</v>
      </c>
      <c r="B54" s="14" t="s">
        <v>479</v>
      </c>
      <c r="C54" s="4" t="s">
        <v>493</v>
      </c>
      <c r="D54" s="245" t="s">
        <v>481</v>
      </c>
      <c r="E54" s="6">
        <v>33.36</v>
      </c>
      <c r="F54" s="6">
        <v>26.91</v>
      </c>
      <c r="G54" s="6">
        <v>26.91</v>
      </c>
      <c r="H54" s="4" t="s">
        <v>511</v>
      </c>
    </row>
    <row r="55" spans="1:8" ht="38.25">
      <c r="A55" s="251">
        <v>53</v>
      </c>
      <c r="B55" s="14" t="s">
        <v>472</v>
      </c>
      <c r="C55" s="4" t="s">
        <v>504</v>
      </c>
      <c r="D55" s="245" t="s">
        <v>482</v>
      </c>
      <c r="E55" s="242">
        <v>21</v>
      </c>
      <c r="F55" s="6">
        <v>20.38</v>
      </c>
      <c r="G55" s="6">
        <v>20.38</v>
      </c>
      <c r="H55" s="4" t="s">
        <v>508</v>
      </c>
    </row>
    <row r="56" spans="1:8">
      <c r="A56" s="251">
        <v>54</v>
      </c>
      <c r="B56" s="14" t="s">
        <v>513</v>
      </c>
      <c r="C56" s="251"/>
      <c r="D56" s="245"/>
      <c r="E56" s="242">
        <v>10</v>
      </c>
      <c r="F56" s="6">
        <v>8.9499999999999993</v>
      </c>
      <c r="G56" s="6">
        <v>8.9499999999999993</v>
      </c>
      <c r="H56" s="4" t="s">
        <v>508</v>
      </c>
    </row>
    <row r="57" spans="1:8">
      <c r="A57" s="70"/>
      <c r="B57" s="254" t="s">
        <v>514</v>
      </c>
      <c r="C57" s="250"/>
      <c r="D57" s="250"/>
      <c r="E57" s="252">
        <f>SUM(E3:E56)</f>
        <v>1426.2499999999995</v>
      </c>
      <c r="F57" s="252">
        <f>SUM(F3:F56)</f>
        <v>1157.5500000000002</v>
      </c>
      <c r="G57" s="252">
        <f>SUM(G3:G56)</f>
        <v>1157.5500000000002</v>
      </c>
    </row>
    <row r="60" spans="1:8">
      <c r="D60" s="125" t="s">
        <v>519</v>
      </c>
      <c r="E60">
        <v>1640</v>
      </c>
      <c r="F60" s="124">
        <v>1157</v>
      </c>
    </row>
    <row r="61" spans="1:8">
      <c r="D61" s="125" t="s">
        <v>518</v>
      </c>
      <c r="E61">
        <v>164018809</v>
      </c>
      <c r="F61">
        <v>115755936</v>
      </c>
    </row>
    <row r="62" spans="1:8">
      <c r="D62" s="125" t="s">
        <v>517</v>
      </c>
      <c r="F62" s="126">
        <v>115755936.15000001</v>
      </c>
    </row>
    <row r="64" spans="1:8">
      <c r="B64" s="332" t="s">
        <v>524</v>
      </c>
      <c r="C64" s="333"/>
      <c r="D64" s="333"/>
      <c r="E64" s="333"/>
      <c r="F64" s="333"/>
      <c r="G64" s="333"/>
    </row>
    <row r="65" spans="2:11">
      <c r="B65" s="43"/>
      <c r="C65" s="43"/>
      <c r="D65" s="43"/>
      <c r="E65" s="38"/>
      <c r="F65" s="38"/>
      <c r="G65" s="38"/>
    </row>
    <row r="66" spans="2:11" ht="25.5">
      <c r="B66" s="44" t="s">
        <v>114</v>
      </c>
      <c r="C66" s="114" t="s">
        <v>400</v>
      </c>
      <c r="D66" s="40" t="s">
        <v>250</v>
      </c>
    </row>
    <row r="67" spans="2:11">
      <c r="B67" s="45" t="s">
        <v>249</v>
      </c>
      <c r="C67">
        <v>20393921</v>
      </c>
      <c r="D67" s="334">
        <v>132400000</v>
      </c>
      <c r="I67" s="71" t="s">
        <v>514</v>
      </c>
      <c r="J67" s="71" t="s">
        <v>526</v>
      </c>
      <c r="K67" s="71" t="s">
        <v>527</v>
      </c>
    </row>
    <row r="68" spans="2:11">
      <c r="B68" s="45" t="s">
        <v>115</v>
      </c>
      <c r="C68">
        <v>35735646</v>
      </c>
      <c r="D68" s="335"/>
      <c r="H68" s="286" t="s">
        <v>249</v>
      </c>
      <c r="I68" s="71">
        <v>201.87</v>
      </c>
      <c r="J68" s="71">
        <v>11.33</v>
      </c>
      <c r="K68" s="71">
        <f>I68-J68</f>
        <v>190.54</v>
      </c>
    </row>
    <row r="69" spans="2:11">
      <c r="B69" s="45" t="s">
        <v>116</v>
      </c>
      <c r="C69">
        <v>18704722.150000006</v>
      </c>
      <c r="D69" s="335"/>
      <c r="H69" s="286" t="s">
        <v>115</v>
      </c>
      <c r="I69" s="71">
        <v>356.52</v>
      </c>
      <c r="J69" s="71">
        <v>83.79</v>
      </c>
      <c r="K69" s="71">
        <f t="shared" ref="K69:K73" si="0">I69-J69</f>
        <v>272.72999999999996</v>
      </c>
    </row>
    <row r="70" spans="2:11">
      <c r="B70" s="45" t="s">
        <v>117</v>
      </c>
      <c r="C70">
        <v>33102776</v>
      </c>
      <c r="D70" s="335"/>
      <c r="H70" s="286" t="s">
        <v>116</v>
      </c>
      <c r="I70" s="71">
        <v>178.08</v>
      </c>
      <c r="J70" s="71">
        <v>68.03</v>
      </c>
      <c r="K70" s="71">
        <f t="shared" si="0"/>
        <v>110.05000000000001</v>
      </c>
    </row>
    <row r="71" spans="2:11">
      <c r="B71" s="45" t="s">
        <v>118</v>
      </c>
      <c r="C71">
        <v>7818871</v>
      </c>
      <c r="D71" s="336"/>
      <c r="H71" s="286" t="s">
        <v>117</v>
      </c>
      <c r="I71" s="71">
        <v>329.34</v>
      </c>
      <c r="J71" s="71">
        <v>75.11</v>
      </c>
      <c r="K71" s="71">
        <f t="shared" si="0"/>
        <v>254.22999999999996</v>
      </c>
    </row>
    <row r="72" spans="2:11">
      <c r="B72" s="39" t="s">
        <v>523</v>
      </c>
      <c r="C72" s="115">
        <f>SUM(C67:C71)</f>
        <v>115755936.15000001</v>
      </c>
      <c r="D72"/>
      <c r="H72" s="286" t="s">
        <v>118</v>
      </c>
      <c r="I72" s="71">
        <v>82.79</v>
      </c>
      <c r="J72" s="71">
        <v>20.77</v>
      </c>
      <c r="K72" s="71">
        <f t="shared" si="0"/>
        <v>62.02000000000001</v>
      </c>
    </row>
    <row r="73" spans="2:11">
      <c r="B73" s="2" t="s">
        <v>423</v>
      </c>
      <c r="C73" s="88">
        <f>D67-C72</f>
        <v>16644063.849999994</v>
      </c>
      <c r="D73"/>
      <c r="H73" s="287" t="s">
        <v>513</v>
      </c>
      <c r="I73" s="71">
        <v>8.9499999999999993</v>
      </c>
      <c r="J73" s="71">
        <v>0</v>
      </c>
      <c r="K73" s="71">
        <f t="shared" si="0"/>
        <v>8.9499999999999993</v>
      </c>
    </row>
    <row r="74" spans="2:11">
      <c r="B74" s="83"/>
      <c r="C74" s="84"/>
      <c r="D74" s="84"/>
      <c r="E74" s="85"/>
      <c r="F74" s="82"/>
      <c r="G74" s="83"/>
      <c r="I74" s="288">
        <f>SUM(I68:I73)</f>
        <v>1157.55</v>
      </c>
      <c r="J74" s="288">
        <f t="shared" ref="J74:K74" si="1">SUM(J68:J73)</f>
        <v>259.02999999999997</v>
      </c>
      <c r="K74" s="288">
        <f t="shared" si="1"/>
        <v>898.52</v>
      </c>
    </row>
  </sheetData>
  <mergeCells count="2">
    <mergeCell ref="B64:G64"/>
    <mergeCell ref="D67:D71"/>
  </mergeCells>
  <pageMargins left="0.44" right="0.38" top="0.32" bottom="0.2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22"/>
  <sheetViews>
    <sheetView topLeftCell="A3" zoomScaleNormal="100" workbookViewId="0">
      <selection activeCell="G12" sqref="G12"/>
    </sheetView>
  </sheetViews>
  <sheetFormatPr defaultRowHeight="12.75"/>
  <cols>
    <col min="1" max="1" width="5.140625" style="8" customWidth="1"/>
    <col min="2" max="2" width="13.28515625" style="9" customWidth="1"/>
    <col min="3" max="3" width="20.140625" style="10" customWidth="1"/>
    <col min="4" max="4" width="42.5703125" style="261" customWidth="1"/>
    <col min="5" max="5" width="14.42578125" style="130" customWidth="1"/>
    <col min="6" max="6" width="9.140625" style="10"/>
    <col min="7" max="7" width="13.85546875" style="10" customWidth="1"/>
    <col min="8" max="8" width="13.5703125" style="10" customWidth="1"/>
    <col min="9" max="9" width="16.42578125" style="10" customWidth="1"/>
    <col min="10" max="10" width="12.7109375" style="10" customWidth="1"/>
    <col min="11" max="11" width="17.140625" style="10" customWidth="1"/>
    <col min="12" max="16384" width="9.140625" style="10"/>
  </cols>
  <sheetData>
    <row r="1" spans="1:11">
      <c r="A1" s="24"/>
      <c r="B1" s="53"/>
      <c r="C1" s="23"/>
      <c r="D1" s="255"/>
      <c r="E1" s="127"/>
    </row>
    <row r="2" spans="1:11">
      <c r="A2" s="11"/>
      <c r="B2" s="54"/>
      <c r="C2" s="87"/>
      <c r="D2" s="255"/>
      <c r="E2" s="127"/>
    </row>
    <row r="3" spans="1:11" ht="38.25">
      <c r="A3" s="12" t="s">
        <v>5</v>
      </c>
      <c r="B3" s="55" t="s">
        <v>142</v>
      </c>
      <c r="C3" s="13" t="s">
        <v>143</v>
      </c>
      <c r="D3" s="256" t="s">
        <v>144</v>
      </c>
      <c r="E3" s="128" t="s">
        <v>261</v>
      </c>
      <c r="G3" s="10">
        <v>1</v>
      </c>
      <c r="H3" s="10">
        <v>2</v>
      </c>
      <c r="I3" s="10">
        <v>3</v>
      </c>
      <c r="J3" s="10">
        <v>4</v>
      </c>
      <c r="K3" s="10">
        <v>5</v>
      </c>
    </row>
    <row r="4" spans="1:11" s="1" customFormat="1" ht="30" customHeight="1">
      <c r="A4" s="17">
        <v>1</v>
      </c>
      <c r="B4" s="264">
        <v>100001</v>
      </c>
      <c r="C4" s="7" t="s">
        <v>34</v>
      </c>
      <c r="D4" s="76" t="s">
        <v>119</v>
      </c>
      <c r="E4" s="98">
        <f>150000+180000</f>
        <v>330000</v>
      </c>
      <c r="G4" s="121">
        <f>SUM(E4:E39)</f>
        <v>20393921</v>
      </c>
      <c r="H4" s="121">
        <f>SUM(E40:E107)</f>
        <v>35735646</v>
      </c>
      <c r="I4" s="121">
        <f>SUM(E108:E138)</f>
        <v>18704722.150000006</v>
      </c>
      <c r="J4" s="121">
        <f>SUM(E139:E175)</f>
        <v>33102776</v>
      </c>
      <c r="K4" s="121">
        <f>SUM(E176:E216)</f>
        <v>7818871</v>
      </c>
    </row>
    <row r="5" spans="1:11" s="1" customFormat="1" ht="30" customHeight="1">
      <c r="A5" s="17">
        <v>2</v>
      </c>
      <c r="B5" s="264">
        <v>100004</v>
      </c>
      <c r="C5" s="7" t="s">
        <v>36</v>
      </c>
      <c r="D5" s="76" t="s">
        <v>37</v>
      </c>
      <c r="E5" s="96">
        <v>197000</v>
      </c>
    </row>
    <row r="6" spans="1:11" ht="30" customHeight="1">
      <c r="A6" s="17">
        <v>14</v>
      </c>
      <c r="B6" s="265">
        <v>100017</v>
      </c>
      <c r="C6" s="15" t="s">
        <v>85</v>
      </c>
      <c r="D6" s="181" t="s">
        <v>127</v>
      </c>
      <c r="E6" s="96">
        <v>366246</v>
      </c>
    </row>
    <row r="7" spans="1:11" s="1" customFormat="1" ht="30" customHeight="1">
      <c r="A7" s="17">
        <v>3</v>
      </c>
      <c r="B7" s="265">
        <v>100005</v>
      </c>
      <c r="C7" s="4" t="s">
        <v>110</v>
      </c>
      <c r="D7" s="37" t="s">
        <v>131</v>
      </c>
      <c r="E7" s="96">
        <v>750000</v>
      </c>
    </row>
    <row r="8" spans="1:11" ht="30" customHeight="1">
      <c r="A8" s="17">
        <v>8</v>
      </c>
      <c r="B8" s="265">
        <v>100011</v>
      </c>
      <c r="C8" s="4" t="s">
        <v>52</v>
      </c>
      <c r="D8" s="37" t="s">
        <v>121</v>
      </c>
      <c r="E8" s="96">
        <v>199986</v>
      </c>
    </row>
    <row r="9" spans="1:11" ht="30" customHeight="1">
      <c r="A9" s="17">
        <v>22</v>
      </c>
      <c r="B9" s="265">
        <v>100027</v>
      </c>
      <c r="C9" s="4" t="s">
        <v>303</v>
      </c>
      <c r="D9" s="257" t="s">
        <v>335</v>
      </c>
      <c r="E9" s="98">
        <f>297550+37700</f>
        <v>335250</v>
      </c>
    </row>
    <row r="10" spans="1:11" ht="30" customHeight="1">
      <c r="A10" s="17">
        <v>16</v>
      </c>
      <c r="B10" s="264">
        <v>100019</v>
      </c>
      <c r="C10" s="69" t="s">
        <v>86</v>
      </c>
      <c r="D10" s="76" t="s">
        <v>128</v>
      </c>
      <c r="E10" s="129">
        <v>440000</v>
      </c>
    </row>
    <row r="11" spans="1:11" s="52" customFormat="1" ht="30" customHeight="1">
      <c r="A11" s="17">
        <v>26</v>
      </c>
      <c r="B11" s="265">
        <v>100032</v>
      </c>
      <c r="C11" s="4" t="s">
        <v>303</v>
      </c>
      <c r="D11" s="37" t="s">
        <v>338</v>
      </c>
      <c r="E11" s="96">
        <v>300000</v>
      </c>
    </row>
    <row r="12" spans="1:11" ht="30" customHeight="1">
      <c r="A12" s="17">
        <v>20</v>
      </c>
      <c r="B12" s="265">
        <v>100024</v>
      </c>
      <c r="C12" s="4" t="s">
        <v>371</v>
      </c>
      <c r="D12" s="37" t="s">
        <v>262</v>
      </c>
      <c r="E12" s="98">
        <f>200000+200000</f>
        <v>400000</v>
      </c>
    </row>
    <row r="13" spans="1:11" ht="30" customHeight="1">
      <c r="A13" s="17">
        <v>13</v>
      </c>
      <c r="B13" s="265">
        <v>100016</v>
      </c>
      <c r="C13" s="68" t="s">
        <v>84</v>
      </c>
      <c r="D13" s="258" t="s">
        <v>83</v>
      </c>
      <c r="E13" s="96">
        <v>750000</v>
      </c>
    </row>
    <row r="14" spans="1:11" ht="30" customHeight="1">
      <c r="A14" s="93">
        <v>23</v>
      </c>
      <c r="B14" s="265">
        <v>100029</v>
      </c>
      <c r="C14" s="4" t="s">
        <v>273</v>
      </c>
      <c r="D14" s="37" t="s">
        <v>439</v>
      </c>
      <c r="E14" s="96">
        <v>150000</v>
      </c>
    </row>
    <row r="15" spans="1:11" s="52" customFormat="1" ht="30" customHeight="1">
      <c r="A15" s="17">
        <v>27</v>
      </c>
      <c r="B15" s="265">
        <v>100033</v>
      </c>
      <c r="C15" s="4" t="s">
        <v>333</v>
      </c>
      <c r="D15" s="257" t="s">
        <v>334</v>
      </c>
      <c r="E15" s="96">
        <v>225000</v>
      </c>
    </row>
    <row r="16" spans="1:11" s="1" customFormat="1" ht="30" customHeight="1">
      <c r="A16" s="17">
        <v>6</v>
      </c>
      <c r="B16" s="265">
        <v>100008</v>
      </c>
      <c r="C16" s="4" t="s">
        <v>69</v>
      </c>
      <c r="D16" s="37" t="s">
        <v>146</v>
      </c>
      <c r="E16" s="96">
        <v>105000</v>
      </c>
    </row>
    <row r="17" spans="1:5" s="52" customFormat="1" ht="30" customHeight="1">
      <c r="A17" s="17">
        <v>36</v>
      </c>
      <c r="B17" s="265">
        <v>100039</v>
      </c>
      <c r="C17" s="4" t="s">
        <v>379</v>
      </c>
      <c r="D17" s="37" t="s">
        <v>380</v>
      </c>
      <c r="E17" s="98">
        <v>25000</v>
      </c>
    </row>
    <row r="18" spans="1:5" s="52" customFormat="1" ht="30" customHeight="1">
      <c r="A18" s="17">
        <v>37</v>
      </c>
      <c r="B18" s="265" t="s">
        <v>381</v>
      </c>
      <c r="C18" s="4" t="s">
        <v>382</v>
      </c>
      <c r="D18" s="37" t="s">
        <v>383</v>
      </c>
      <c r="E18" s="98">
        <v>60000</v>
      </c>
    </row>
    <row r="19" spans="1:5" s="97" customFormat="1" ht="30" customHeight="1">
      <c r="A19" s="93">
        <v>30</v>
      </c>
      <c r="B19" s="265" t="s">
        <v>268</v>
      </c>
      <c r="C19" s="95" t="s">
        <v>269</v>
      </c>
      <c r="D19" s="37" t="s">
        <v>270</v>
      </c>
      <c r="E19" s="98">
        <f>195000+204000</f>
        <v>399000</v>
      </c>
    </row>
    <row r="20" spans="1:5" ht="30" customHeight="1">
      <c r="A20" s="17">
        <v>18</v>
      </c>
      <c r="B20" s="265">
        <v>100021</v>
      </c>
      <c r="C20" s="4" t="s">
        <v>133</v>
      </c>
      <c r="D20" s="37" t="s">
        <v>134</v>
      </c>
      <c r="E20" s="96">
        <v>85000</v>
      </c>
    </row>
    <row r="21" spans="1:5" s="52" customFormat="1" ht="30" customHeight="1">
      <c r="A21" s="17">
        <v>31</v>
      </c>
      <c r="B21" s="265" t="s">
        <v>265</v>
      </c>
      <c r="C21" s="4" t="s">
        <v>266</v>
      </c>
      <c r="D21" s="37" t="s">
        <v>267</v>
      </c>
      <c r="E21" s="96">
        <v>100000</v>
      </c>
    </row>
    <row r="22" spans="1:5" s="1" customFormat="1" ht="30" customHeight="1">
      <c r="A22" s="17">
        <v>7</v>
      </c>
      <c r="B22" s="265">
        <v>100010</v>
      </c>
      <c r="C22" s="4" t="s">
        <v>79</v>
      </c>
      <c r="D22" s="37" t="s">
        <v>126</v>
      </c>
      <c r="E22" s="96">
        <v>100000</v>
      </c>
    </row>
    <row r="23" spans="1:5" s="49" customFormat="1" ht="30" customHeight="1">
      <c r="A23" s="17">
        <v>17</v>
      </c>
      <c r="B23" s="265">
        <v>100020</v>
      </c>
      <c r="C23" s="16" t="s">
        <v>88</v>
      </c>
      <c r="D23" s="181" t="s">
        <v>87</v>
      </c>
      <c r="E23" s="96">
        <v>46400</v>
      </c>
    </row>
    <row r="24" spans="1:5" s="52" customFormat="1" ht="30" customHeight="1">
      <c r="A24" s="17">
        <v>29</v>
      </c>
      <c r="B24" s="265" t="s">
        <v>122</v>
      </c>
      <c r="C24" s="14" t="s">
        <v>0</v>
      </c>
      <c r="D24" s="37" t="s">
        <v>120</v>
      </c>
      <c r="E24" s="90">
        <v>120000</v>
      </c>
    </row>
    <row r="25" spans="1:5" ht="30" customHeight="1">
      <c r="A25" s="17">
        <v>21</v>
      </c>
      <c r="B25" s="265">
        <v>100026</v>
      </c>
      <c r="C25" s="4" t="s">
        <v>271</v>
      </c>
      <c r="D25" s="37" t="s">
        <v>272</v>
      </c>
      <c r="E25" s="96">
        <v>500000</v>
      </c>
    </row>
    <row r="26" spans="1:5" ht="30" customHeight="1">
      <c r="A26" s="93">
        <v>24</v>
      </c>
      <c r="B26" s="265">
        <v>100030</v>
      </c>
      <c r="C26" s="4" t="s">
        <v>336</v>
      </c>
      <c r="D26" s="37" t="s">
        <v>337</v>
      </c>
      <c r="E26" s="96">
        <f>158000+150000</f>
        <v>308000</v>
      </c>
    </row>
    <row r="27" spans="1:5" s="1" customFormat="1" ht="30" customHeight="1">
      <c r="A27" s="17">
        <v>4</v>
      </c>
      <c r="B27" s="266">
        <v>100006</v>
      </c>
      <c r="C27" s="28" t="s">
        <v>150</v>
      </c>
      <c r="D27" s="76" t="s">
        <v>130</v>
      </c>
      <c r="E27" s="98">
        <v>600004</v>
      </c>
    </row>
    <row r="28" spans="1:5" ht="30" customHeight="1">
      <c r="A28" s="17">
        <v>10</v>
      </c>
      <c r="B28" s="265">
        <v>100014</v>
      </c>
      <c r="C28" s="4" t="s">
        <v>123</v>
      </c>
      <c r="D28" s="37" t="s">
        <v>125</v>
      </c>
      <c r="E28" s="96">
        <v>150000</v>
      </c>
    </row>
    <row r="29" spans="1:5" ht="30" customHeight="1">
      <c r="A29" s="17">
        <v>11</v>
      </c>
      <c r="B29" s="265">
        <v>100014</v>
      </c>
      <c r="C29" s="4" t="s">
        <v>124</v>
      </c>
      <c r="D29" s="37" t="s">
        <v>125</v>
      </c>
      <c r="E29" s="96">
        <v>150000</v>
      </c>
    </row>
    <row r="30" spans="1:5" ht="30" customHeight="1">
      <c r="A30" s="17">
        <v>9</v>
      </c>
      <c r="B30" s="265">
        <v>100013</v>
      </c>
      <c r="C30" s="21" t="s">
        <v>57</v>
      </c>
      <c r="D30" s="37" t="s">
        <v>328</v>
      </c>
      <c r="E30" s="96">
        <v>199845</v>
      </c>
    </row>
    <row r="31" spans="1:5" ht="30" customHeight="1">
      <c r="A31" s="93">
        <v>19</v>
      </c>
      <c r="B31" s="265">
        <v>100022</v>
      </c>
      <c r="C31" s="66" t="s">
        <v>82</v>
      </c>
      <c r="D31" s="181" t="s">
        <v>147</v>
      </c>
      <c r="E31" s="96">
        <v>160000</v>
      </c>
    </row>
    <row r="32" spans="1:5" s="52" customFormat="1" ht="30" customHeight="1">
      <c r="A32" s="17">
        <v>25</v>
      </c>
      <c r="B32" s="265">
        <v>100031</v>
      </c>
      <c r="C32" s="4" t="s">
        <v>274</v>
      </c>
      <c r="D32" s="37" t="s">
        <v>275</v>
      </c>
      <c r="E32" s="96">
        <v>4530000</v>
      </c>
    </row>
    <row r="33" spans="1:5" s="52" customFormat="1" ht="30" customHeight="1">
      <c r="A33" s="17">
        <v>32</v>
      </c>
      <c r="B33" s="265" t="s">
        <v>132</v>
      </c>
      <c r="C33" s="4" t="s">
        <v>111</v>
      </c>
      <c r="D33" s="37" t="s">
        <v>129</v>
      </c>
      <c r="E33" s="96">
        <v>1146700</v>
      </c>
    </row>
    <row r="34" spans="1:5" s="52" customFormat="1" ht="30" customHeight="1">
      <c r="A34" s="17">
        <v>33</v>
      </c>
      <c r="B34" s="265">
        <v>100035</v>
      </c>
      <c r="C34" s="4" t="s">
        <v>372</v>
      </c>
      <c r="D34" s="37" t="s">
        <v>373</v>
      </c>
      <c r="E34" s="98">
        <v>150000</v>
      </c>
    </row>
    <row r="35" spans="1:5" s="52" customFormat="1" ht="30" customHeight="1">
      <c r="A35" s="17">
        <v>34</v>
      </c>
      <c r="B35" s="265">
        <v>100036</v>
      </c>
      <c r="C35" s="4" t="s">
        <v>374</v>
      </c>
      <c r="D35" s="37" t="s">
        <v>375</v>
      </c>
      <c r="E35" s="98">
        <v>15000</v>
      </c>
    </row>
    <row r="36" spans="1:5" s="52" customFormat="1" ht="30" customHeight="1">
      <c r="A36" s="17">
        <v>28</v>
      </c>
      <c r="B36" s="265">
        <v>300051</v>
      </c>
      <c r="C36" s="4" t="s">
        <v>195</v>
      </c>
      <c r="D36" s="37" t="s">
        <v>196</v>
      </c>
      <c r="E36" s="96">
        <v>4946490</v>
      </c>
    </row>
    <row r="37" spans="1:5" s="52" customFormat="1" ht="30" customHeight="1">
      <c r="A37" s="17">
        <v>35</v>
      </c>
      <c r="B37" s="265">
        <v>100038</v>
      </c>
      <c r="C37" s="4" t="s">
        <v>377</v>
      </c>
      <c r="D37" s="37" t="s">
        <v>378</v>
      </c>
      <c r="E37" s="98">
        <v>6000</v>
      </c>
    </row>
    <row r="38" spans="1:5" ht="30" customHeight="1">
      <c r="A38" s="17">
        <v>12</v>
      </c>
      <c r="B38" s="265">
        <v>100015</v>
      </c>
      <c r="C38" s="4" t="s">
        <v>263</v>
      </c>
      <c r="D38" s="37" t="s">
        <v>264</v>
      </c>
      <c r="E38" s="96">
        <v>200000</v>
      </c>
    </row>
    <row r="39" spans="1:5" s="1" customFormat="1" ht="30" customHeight="1">
      <c r="A39" s="17">
        <v>5</v>
      </c>
      <c r="B39" s="264">
        <v>100007</v>
      </c>
      <c r="C39" s="67" t="s">
        <v>109</v>
      </c>
      <c r="D39" s="37" t="s">
        <v>81</v>
      </c>
      <c r="E39" s="129">
        <v>1848000</v>
      </c>
    </row>
    <row r="40" spans="1:5" ht="30" customHeight="1">
      <c r="A40" s="3">
        <v>35</v>
      </c>
      <c r="B40" s="269">
        <v>200049</v>
      </c>
      <c r="C40" s="95" t="s">
        <v>287</v>
      </c>
      <c r="D40" s="37" t="s">
        <v>288</v>
      </c>
      <c r="E40" s="35">
        <v>35000</v>
      </c>
    </row>
    <row r="41" spans="1:5" ht="30" customHeight="1">
      <c r="A41" s="3">
        <v>21</v>
      </c>
      <c r="B41" s="284">
        <v>200030</v>
      </c>
      <c r="C41" s="150" t="s">
        <v>298</v>
      </c>
      <c r="D41" s="37" t="s">
        <v>299</v>
      </c>
      <c r="E41" s="151">
        <v>50000</v>
      </c>
    </row>
    <row r="42" spans="1:5" ht="30" customHeight="1">
      <c r="A42" s="3">
        <v>1</v>
      </c>
      <c r="B42" s="267">
        <v>200002</v>
      </c>
      <c r="C42" s="136" t="s">
        <v>154</v>
      </c>
      <c r="D42" s="259" t="s">
        <v>156</v>
      </c>
      <c r="E42" s="137">
        <v>320000</v>
      </c>
    </row>
    <row r="43" spans="1:5" ht="30" customHeight="1">
      <c r="A43" s="3">
        <v>10</v>
      </c>
      <c r="B43" s="268">
        <v>200015</v>
      </c>
      <c r="C43" s="78" t="s">
        <v>158</v>
      </c>
      <c r="D43" s="262" t="s">
        <v>62</v>
      </c>
      <c r="E43" s="118">
        <v>35000</v>
      </c>
    </row>
    <row r="44" spans="1:5" ht="30" customHeight="1">
      <c r="A44" s="3"/>
      <c r="B44" s="269">
        <v>200078</v>
      </c>
      <c r="C44" s="95" t="s">
        <v>395</v>
      </c>
      <c r="D44" s="37" t="s">
        <v>396</v>
      </c>
      <c r="E44" s="35">
        <v>205000</v>
      </c>
    </row>
    <row r="45" spans="1:5" ht="30" customHeight="1">
      <c r="A45" s="3">
        <v>13</v>
      </c>
      <c r="B45" s="268">
        <v>200020</v>
      </c>
      <c r="C45" s="141" t="s">
        <v>89</v>
      </c>
      <c r="D45" s="263" t="s">
        <v>90</v>
      </c>
      <c r="E45" s="143">
        <v>1063977</v>
      </c>
    </row>
    <row r="46" spans="1:5" ht="30" customHeight="1">
      <c r="A46" s="3">
        <v>5</v>
      </c>
      <c r="B46" s="267">
        <v>200008</v>
      </c>
      <c r="C46" s="136" t="s">
        <v>152</v>
      </c>
      <c r="D46" s="259" t="s">
        <v>153</v>
      </c>
      <c r="E46" s="137">
        <v>1900000</v>
      </c>
    </row>
    <row r="47" spans="1:5" ht="30" customHeight="1">
      <c r="A47" s="3">
        <v>26</v>
      </c>
      <c r="B47" s="270">
        <v>200039</v>
      </c>
      <c r="C47" s="136" t="s">
        <v>152</v>
      </c>
      <c r="D47" s="259" t="s">
        <v>239</v>
      </c>
      <c r="E47" s="138">
        <v>2000000</v>
      </c>
    </row>
    <row r="48" spans="1:5" ht="30" customHeight="1">
      <c r="A48" s="3">
        <v>11</v>
      </c>
      <c r="B48" s="267">
        <v>200016</v>
      </c>
      <c r="C48" s="139" t="s">
        <v>170</v>
      </c>
      <c r="D48" s="76" t="s">
        <v>171</v>
      </c>
      <c r="E48" s="137">
        <v>300000</v>
      </c>
    </row>
    <row r="49" spans="1:5" ht="30" customHeight="1">
      <c r="A49" s="3">
        <v>16</v>
      </c>
      <c r="B49" s="268">
        <v>200023</v>
      </c>
      <c r="C49" s="145" t="s">
        <v>93</v>
      </c>
      <c r="D49" s="146" t="s">
        <v>94</v>
      </c>
      <c r="E49" s="118">
        <v>480000</v>
      </c>
    </row>
    <row r="50" spans="1:5" ht="30" customHeight="1">
      <c r="A50" s="3">
        <v>17</v>
      </c>
      <c r="B50" s="268">
        <v>200024</v>
      </c>
      <c r="C50" s="145" t="s">
        <v>95</v>
      </c>
      <c r="D50" s="146" t="s">
        <v>96</v>
      </c>
      <c r="E50" s="118">
        <v>50000</v>
      </c>
    </row>
    <row r="51" spans="1:5" ht="30" customHeight="1">
      <c r="A51" s="3">
        <v>24</v>
      </c>
      <c r="B51" s="269">
        <v>200035</v>
      </c>
      <c r="C51" s="95" t="s">
        <v>139</v>
      </c>
      <c r="D51" s="37" t="s">
        <v>140</v>
      </c>
      <c r="E51" s="35">
        <v>495000</v>
      </c>
    </row>
    <row r="52" spans="1:5" ht="30" customHeight="1">
      <c r="A52" s="3">
        <v>27</v>
      </c>
      <c r="B52" s="269">
        <v>200040</v>
      </c>
      <c r="C52" s="132" t="s">
        <v>279</v>
      </c>
      <c r="D52" s="76" t="s">
        <v>280</v>
      </c>
      <c r="E52" s="35">
        <v>465000</v>
      </c>
    </row>
    <row r="53" spans="1:5" ht="30" customHeight="1">
      <c r="A53" s="3">
        <v>28</v>
      </c>
      <c r="B53" s="269">
        <v>200041</v>
      </c>
      <c r="C53" s="95" t="s">
        <v>281</v>
      </c>
      <c r="D53" s="37" t="s">
        <v>282</v>
      </c>
      <c r="E53" s="35">
        <v>465000</v>
      </c>
    </row>
    <row r="54" spans="1:5" ht="30" customHeight="1">
      <c r="A54" s="3">
        <v>29</v>
      </c>
      <c r="B54" s="269">
        <v>200042</v>
      </c>
      <c r="C54" s="95" t="s">
        <v>283</v>
      </c>
      <c r="D54" s="37" t="s">
        <v>284</v>
      </c>
      <c r="E54" s="35">
        <v>465000</v>
      </c>
    </row>
    <row r="55" spans="1:5" ht="30" customHeight="1">
      <c r="A55" s="3">
        <v>30</v>
      </c>
      <c r="B55" s="269">
        <v>200043</v>
      </c>
      <c r="C55" s="95" t="s">
        <v>285</v>
      </c>
      <c r="D55" s="76" t="s">
        <v>286</v>
      </c>
      <c r="E55" s="152">
        <f>100000+100000</f>
        <v>200000</v>
      </c>
    </row>
    <row r="56" spans="1:5" ht="30" customHeight="1">
      <c r="A56" s="31">
        <v>31</v>
      </c>
      <c r="B56" s="269">
        <v>200044</v>
      </c>
      <c r="C56" s="95" t="s">
        <v>253</v>
      </c>
      <c r="D56" s="37" t="s">
        <v>254</v>
      </c>
      <c r="E56" s="35">
        <v>466000</v>
      </c>
    </row>
    <row r="57" spans="1:5" ht="30" customHeight="1">
      <c r="A57" s="3">
        <v>32</v>
      </c>
      <c r="B57" s="269">
        <v>200045</v>
      </c>
      <c r="C57" s="95" t="s">
        <v>427</v>
      </c>
      <c r="D57" s="37" t="s">
        <v>426</v>
      </c>
      <c r="E57" s="35">
        <v>495000</v>
      </c>
    </row>
    <row r="58" spans="1:5" ht="30" customHeight="1">
      <c r="A58" s="3">
        <v>33</v>
      </c>
      <c r="B58" s="269">
        <v>200046</v>
      </c>
      <c r="C58" s="95" t="s">
        <v>255</v>
      </c>
      <c r="D58" s="37" t="s">
        <v>256</v>
      </c>
      <c r="E58" s="35">
        <v>498000</v>
      </c>
    </row>
    <row r="59" spans="1:5" ht="30" customHeight="1">
      <c r="A59" s="3">
        <v>36</v>
      </c>
      <c r="B59" s="269">
        <v>200050</v>
      </c>
      <c r="C59" s="95" t="s">
        <v>293</v>
      </c>
      <c r="D59" s="37" t="s">
        <v>294</v>
      </c>
      <c r="E59" s="35">
        <v>500000</v>
      </c>
    </row>
    <row r="60" spans="1:5" ht="30" customHeight="1">
      <c r="A60" s="3">
        <v>37</v>
      </c>
      <c r="B60" s="271">
        <v>200051</v>
      </c>
      <c r="C60" s="95" t="s">
        <v>289</v>
      </c>
      <c r="D60" s="37" t="s">
        <v>290</v>
      </c>
      <c r="E60" s="152">
        <f>316000+154000</f>
        <v>470000</v>
      </c>
    </row>
    <row r="61" spans="1:5" ht="30" customHeight="1">
      <c r="A61" s="3">
        <v>38</v>
      </c>
      <c r="B61" s="269">
        <v>200052</v>
      </c>
      <c r="C61" s="95" t="s">
        <v>291</v>
      </c>
      <c r="D61" s="37" t="s">
        <v>292</v>
      </c>
      <c r="E61" s="35">
        <v>160000</v>
      </c>
    </row>
    <row r="62" spans="1:5" ht="30" customHeight="1">
      <c r="A62" s="3">
        <v>39</v>
      </c>
      <c r="B62" s="269">
        <v>200053</v>
      </c>
      <c r="C62" s="95" t="s">
        <v>295</v>
      </c>
      <c r="D62" s="37" t="s">
        <v>296</v>
      </c>
      <c r="E62" s="152">
        <f>187000+73000</f>
        <v>260000</v>
      </c>
    </row>
    <row r="63" spans="1:5" ht="30" customHeight="1">
      <c r="A63" s="3">
        <v>40</v>
      </c>
      <c r="B63" s="269">
        <v>200054</v>
      </c>
      <c r="C63" s="95" t="s">
        <v>1</v>
      </c>
      <c r="D63" s="37" t="s">
        <v>297</v>
      </c>
      <c r="E63" s="152">
        <f>465000+33764</f>
        <v>498764</v>
      </c>
    </row>
    <row r="64" spans="1:5" ht="30" customHeight="1">
      <c r="A64" s="3">
        <v>41</v>
      </c>
      <c r="B64" s="269">
        <v>200055</v>
      </c>
      <c r="C64" s="95" t="s">
        <v>339</v>
      </c>
      <c r="D64" s="37" t="s">
        <v>340</v>
      </c>
      <c r="E64" s="35">
        <v>495000</v>
      </c>
    </row>
    <row r="65" spans="1:5" ht="30" customHeight="1">
      <c r="A65" s="3">
        <v>42</v>
      </c>
      <c r="B65" s="269">
        <v>200057</v>
      </c>
      <c r="C65" s="95" t="s">
        <v>345</v>
      </c>
      <c r="D65" s="37" t="s">
        <v>346</v>
      </c>
      <c r="E65" s="35">
        <v>306500</v>
      </c>
    </row>
    <row r="66" spans="1:5" ht="30" customHeight="1">
      <c r="A66" s="3">
        <v>44</v>
      </c>
      <c r="B66" s="269">
        <v>200060</v>
      </c>
      <c r="C66" s="95" t="s">
        <v>341</v>
      </c>
      <c r="D66" s="37" t="s">
        <v>342</v>
      </c>
      <c r="E66" s="152">
        <f>200000+200000</f>
        <v>400000</v>
      </c>
    </row>
    <row r="67" spans="1:5" ht="30" customHeight="1">
      <c r="A67" s="3">
        <v>45</v>
      </c>
      <c r="B67" s="269">
        <v>200061</v>
      </c>
      <c r="C67" s="95" t="s">
        <v>343</v>
      </c>
      <c r="D67" s="37" t="s">
        <v>344</v>
      </c>
      <c r="E67" s="35">
        <v>166000</v>
      </c>
    </row>
    <row r="68" spans="1:5" ht="30" customHeight="1">
      <c r="A68" s="3"/>
      <c r="B68" s="269">
        <v>200065</v>
      </c>
      <c r="C68" s="95" t="s">
        <v>387</v>
      </c>
      <c r="D68" s="37" t="s">
        <v>388</v>
      </c>
      <c r="E68" s="152">
        <v>140000</v>
      </c>
    </row>
    <row r="69" spans="1:5" ht="30" customHeight="1">
      <c r="A69" s="31">
        <v>47</v>
      </c>
      <c r="B69" s="272">
        <v>200067</v>
      </c>
      <c r="C69" s="155" t="s">
        <v>110</v>
      </c>
      <c r="D69" s="37" t="s">
        <v>348</v>
      </c>
      <c r="E69" s="152">
        <v>454277</v>
      </c>
    </row>
    <row r="70" spans="1:5" ht="30" customHeight="1">
      <c r="A70" s="31">
        <v>48</v>
      </c>
      <c r="B70" s="272">
        <v>200068</v>
      </c>
      <c r="C70" s="155" t="s">
        <v>110</v>
      </c>
      <c r="D70" s="37" t="s">
        <v>347</v>
      </c>
      <c r="E70" s="152">
        <v>471002</v>
      </c>
    </row>
    <row r="71" spans="1:5" ht="30" customHeight="1">
      <c r="A71" s="31">
        <v>49</v>
      </c>
      <c r="B71" s="272">
        <v>200069</v>
      </c>
      <c r="C71" s="155" t="s">
        <v>110</v>
      </c>
      <c r="D71" s="37" t="s">
        <v>349</v>
      </c>
      <c r="E71" s="152">
        <v>469462</v>
      </c>
    </row>
    <row r="72" spans="1:5" ht="30" customHeight="1">
      <c r="A72" s="3">
        <v>50</v>
      </c>
      <c r="B72" s="269">
        <v>400031</v>
      </c>
      <c r="C72" s="95" t="s">
        <v>233</v>
      </c>
      <c r="D72" s="37" t="s">
        <v>205</v>
      </c>
      <c r="E72" s="152">
        <f>350000+170000</f>
        <v>520000</v>
      </c>
    </row>
    <row r="73" spans="1:5" ht="30" customHeight="1">
      <c r="A73" s="3"/>
      <c r="B73" s="273"/>
      <c r="C73" s="157" t="s">
        <v>454</v>
      </c>
      <c r="D73" s="37" t="s">
        <v>406</v>
      </c>
      <c r="E73" s="140">
        <v>170000</v>
      </c>
    </row>
    <row r="74" spans="1:5" ht="30" customHeight="1">
      <c r="A74" s="3">
        <v>52</v>
      </c>
      <c r="B74" s="269" t="s">
        <v>300</v>
      </c>
      <c r="C74" s="95" t="s">
        <v>301</v>
      </c>
      <c r="D74" s="37" t="s">
        <v>302</v>
      </c>
      <c r="E74" s="35">
        <v>150000</v>
      </c>
    </row>
    <row r="75" spans="1:5" ht="30" customHeight="1">
      <c r="A75" s="3">
        <v>54</v>
      </c>
      <c r="B75" s="269" t="s">
        <v>163</v>
      </c>
      <c r="C75" s="36" t="s">
        <v>162</v>
      </c>
      <c r="D75" s="37" t="s">
        <v>165</v>
      </c>
      <c r="E75" s="152">
        <f>300000+185000</f>
        <v>485000</v>
      </c>
    </row>
    <row r="76" spans="1:5" ht="30" customHeight="1">
      <c r="A76" s="3">
        <v>55</v>
      </c>
      <c r="B76" s="269" t="s">
        <v>159</v>
      </c>
      <c r="C76" s="36" t="s">
        <v>160</v>
      </c>
      <c r="D76" s="37" t="s">
        <v>161</v>
      </c>
      <c r="E76" s="35">
        <v>497683</v>
      </c>
    </row>
    <row r="77" spans="1:5" ht="30" customHeight="1">
      <c r="A77" s="3"/>
      <c r="B77" s="269">
        <v>200071</v>
      </c>
      <c r="C77" s="95" t="s">
        <v>394</v>
      </c>
      <c r="D77" s="37" t="s">
        <v>389</v>
      </c>
      <c r="E77" s="152">
        <v>200000</v>
      </c>
    </row>
    <row r="78" spans="1:5" ht="30" customHeight="1">
      <c r="A78" s="3"/>
      <c r="B78" s="269">
        <v>200072</v>
      </c>
      <c r="C78" s="95" t="s">
        <v>390</v>
      </c>
      <c r="D78" s="37" t="s">
        <v>389</v>
      </c>
      <c r="E78" s="152">
        <v>150000</v>
      </c>
    </row>
    <row r="79" spans="1:5" ht="30" customHeight="1">
      <c r="A79" s="3"/>
      <c r="B79" s="269">
        <v>200072</v>
      </c>
      <c r="C79" s="95" t="s">
        <v>391</v>
      </c>
      <c r="D79" s="37" t="s">
        <v>386</v>
      </c>
      <c r="E79" s="152">
        <v>150000</v>
      </c>
    </row>
    <row r="80" spans="1:5" ht="30" customHeight="1">
      <c r="A80" s="3"/>
      <c r="B80" s="269">
        <v>200074</v>
      </c>
      <c r="C80" s="95" t="s">
        <v>393</v>
      </c>
      <c r="D80" s="37" t="s">
        <v>389</v>
      </c>
      <c r="E80" s="152">
        <v>150000</v>
      </c>
    </row>
    <row r="81" spans="1:5" ht="30" customHeight="1">
      <c r="A81" s="3"/>
      <c r="B81" s="269">
        <v>200075</v>
      </c>
      <c r="C81" s="95" t="s">
        <v>392</v>
      </c>
      <c r="D81" s="37" t="s">
        <v>389</v>
      </c>
      <c r="E81" s="35">
        <v>150000</v>
      </c>
    </row>
    <row r="82" spans="1:5" ht="30" customHeight="1">
      <c r="A82" s="3">
        <v>2</v>
      </c>
      <c r="B82" s="267">
        <v>200004</v>
      </c>
      <c r="C82" s="136" t="s">
        <v>148</v>
      </c>
      <c r="D82" s="259" t="s">
        <v>7</v>
      </c>
      <c r="E82" s="137">
        <v>470000</v>
      </c>
    </row>
    <row r="83" spans="1:5" ht="30" customHeight="1">
      <c r="A83" s="3">
        <v>8</v>
      </c>
      <c r="B83" s="267">
        <v>200013</v>
      </c>
      <c r="C83" s="136" t="s">
        <v>45</v>
      </c>
      <c r="D83" s="259" t="s">
        <v>157</v>
      </c>
      <c r="E83" s="137">
        <v>490000</v>
      </c>
    </row>
    <row r="84" spans="1:5" ht="30" customHeight="1">
      <c r="A84" s="3">
        <v>3</v>
      </c>
      <c r="B84" s="270">
        <v>200005</v>
      </c>
      <c r="C84" s="106" t="s">
        <v>4</v>
      </c>
      <c r="D84" s="76" t="s">
        <v>149</v>
      </c>
      <c r="E84" s="138">
        <v>50000</v>
      </c>
    </row>
    <row r="85" spans="1:5" ht="30" customHeight="1">
      <c r="A85" s="3">
        <v>4</v>
      </c>
      <c r="B85" s="270">
        <v>200006</v>
      </c>
      <c r="C85" s="106" t="s">
        <v>2</v>
      </c>
      <c r="D85" s="76" t="s">
        <v>3</v>
      </c>
      <c r="E85" s="138">
        <v>75000</v>
      </c>
    </row>
    <row r="86" spans="1:5" ht="30" customHeight="1">
      <c r="A86" s="3">
        <v>18</v>
      </c>
      <c r="B86" s="270">
        <v>200025</v>
      </c>
      <c r="C86" s="132" t="s">
        <v>277</v>
      </c>
      <c r="D86" s="76" t="s">
        <v>278</v>
      </c>
      <c r="E86" s="138">
        <v>30000</v>
      </c>
    </row>
    <row r="87" spans="1:5" ht="30" customHeight="1">
      <c r="A87" s="3">
        <v>6</v>
      </c>
      <c r="B87" s="267">
        <v>200011</v>
      </c>
      <c r="C87" s="139" t="s">
        <v>74</v>
      </c>
      <c r="D87" s="76" t="s">
        <v>169</v>
      </c>
      <c r="E87" s="140">
        <f>600000+250000</f>
        <v>850000</v>
      </c>
    </row>
    <row r="88" spans="1:5" ht="30" customHeight="1">
      <c r="A88" s="3">
        <v>7</v>
      </c>
      <c r="B88" s="270">
        <v>200012</v>
      </c>
      <c r="C88" s="50" t="s">
        <v>40</v>
      </c>
      <c r="D88" s="76" t="s">
        <v>151</v>
      </c>
      <c r="E88" s="138">
        <v>990000</v>
      </c>
    </row>
    <row r="89" spans="1:5" ht="30" customHeight="1">
      <c r="A89" s="3">
        <v>9</v>
      </c>
      <c r="B89" s="268">
        <v>200014</v>
      </c>
      <c r="C89" s="119" t="s">
        <v>154</v>
      </c>
      <c r="D89" s="37" t="s">
        <v>172</v>
      </c>
      <c r="E89" s="118">
        <v>7397000</v>
      </c>
    </row>
    <row r="90" spans="1:5" ht="30" customHeight="1">
      <c r="A90" s="3">
        <v>15</v>
      </c>
      <c r="B90" s="268">
        <v>200022</v>
      </c>
      <c r="C90" s="139" t="s">
        <v>91</v>
      </c>
      <c r="D90" s="76" t="s">
        <v>92</v>
      </c>
      <c r="E90" s="118">
        <v>375000</v>
      </c>
    </row>
    <row r="91" spans="1:5" ht="30" customHeight="1">
      <c r="A91" s="3">
        <v>57</v>
      </c>
      <c r="B91" s="269">
        <v>200081</v>
      </c>
      <c r="C91" s="95" t="s">
        <v>240</v>
      </c>
      <c r="D91" s="37" t="s">
        <v>364</v>
      </c>
      <c r="E91" s="152">
        <v>473535</v>
      </c>
    </row>
    <row r="92" spans="1:5" ht="30" customHeight="1">
      <c r="A92" s="101">
        <v>20</v>
      </c>
      <c r="B92" s="268">
        <v>200029</v>
      </c>
      <c r="C92" s="148" t="s">
        <v>80</v>
      </c>
      <c r="D92" s="72" t="s">
        <v>99</v>
      </c>
      <c r="E92" s="140">
        <f>340000+40000</f>
        <v>380000</v>
      </c>
    </row>
    <row r="93" spans="1:5" ht="30" customHeight="1">
      <c r="A93" s="3">
        <v>58</v>
      </c>
      <c r="B93" s="273">
        <v>200064</v>
      </c>
      <c r="C93" s="157" t="s">
        <v>150</v>
      </c>
      <c r="D93" s="37" t="s">
        <v>276</v>
      </c>
      <c r="E93" s="140">
        <v>1090000</v>
      </c>
    </row>
    <row r="94" spans="1:5" ht="30" customHeight="1">
      <c r="A94" s="3">
        <v>12</v>
      </c>
      <c r="B94" s="270">
        <v>200017</v>
      </c>
      <c r="C94" s="132" t="s">
        <v>53</v>
      </c>
      <c r="D94" s="37" t="s">
        <v>54</v>
      </c>
      <c r="E94" s="138">
        <v>40000</v>
      </c>
    </row>
    <row r="95" spans="1:5" ht="30" customHeight="1">
      <c r="A95" s="81">
        <v>14</v>
      </c>
      <c r="B95" s="267">
        <v>200021</v>
      </c>
      <c r="C95" s="139" t="s">
        <v>164</v>
      </c>
      <c r="D95" s="144" t="s">
        <v>166</v>
      </c>
      <c r="E95" s="35">
        <v>90700</v>
      </c>
    </row>
    <row r="96" spans="1:5" ht="30" customHeight="1">
      <c r="A96" s="3">
        <v>19</v>
      </c>
      <c r="B96" s="267">
        <v>200028</v>
      </c>
      <c r="C96" s="147" t="s">
        <v>98</v>
      </c>
      <c r="D96" s="30" t="s">
        <v>97</v>
      </c>
      <c r="E96" s="137">
        <v>20000</v>
      </c>
    </row>
    <row r="97" spans="1:5" ht="30" customHeight="1">
      <c r="A97" s="3">
        <v>22</v>
      </c>
      <c r="B97" s="269">
        <v>200033</v>
      </c>
      <c r="C97" s="95" t="s">
        <v>154</v>
      </c>
      <c r="D97" s="37" t="s">
        <v>138</v>
      </c>
      <c r="E97" s="35">
        <v>10000</v>
      </c>
    </row>
    <row r="98" spans="1:5" ht="30" customHeight="1">
      <c r="A98" s="3">
        <v>23</v>
      </c>
      <c r="B98" s="269">
        <v>200034</v>
      </c>
      <c r="C98" s="95" t="s">
        <v>234</v>
      </c>
      <c r="D98" s="37" t="s">
        <v>174</v>
      </c>
      <c r="E98" s="35">
        <v>50000</v>
      </c>
    </row>
    <row r="99" spans="1:5" ht="30" customHeight="1">
      <c r="A99" s="3">
        <v>25</v>
      </c>
      <c r="B99" s="270">
        <v>200037</v>
      </c>
      <c r="C99" s="95" t="s">
        <v>251</v>
      </c>
      <c r="D99" s="171" t="s">
        <v>252</v>
      </c>
      <c r="E99" s="35">
        <v>30000</v>
      </c>
    </row>
    <row r="100" spans="1:5" ht="30" customHeight="1">
      <c r="A100" s="3">
        <v>43</v>
      </c>
      <c r="B100" s="272">
        <v>200059</v>
      </c>
      <c r="C100" s="155" t="s">
        <v>350</v>
      </c>
      <c r="D100" s="37" t="s">
        <v>351</v>
      </c>
      <c r="E100" s="156">
        <v>275000</v>
      </c>
    </row>
    <row r="101" spans="1:5" ht="30" customHeight="1">
      <c r="A101" s="3">
        <v>34</v>
      </c>
      <c r="B101" s="269">
        <v>200047</v>
      </c>
      <c r="C101" s="95" t="s">
        <v>110</v>
      </c>
      <c r="D101" s="37" t="s">
        <v>304</v>
      </c>
      <c r="E101" s="35">
        <v>675000</v>
      </c>
    </row>
    <row r="102" spans="1:5" ht="30" customHeight="1">
      <c r="A102" s="3">
        <v>46</v>
      </c>
      <c r="B102" s="269">
        <v>200066</v>
      </c>
      <c r="C102" s="95" t="s">
        <v>236</v>
      </c>
      <c r="D102" s="260" t="s">
        <v>235</v>
      </c>
      <c r="E102" s="152">
        <v>208000</v>
      </c>
    </row>
    <row r="103" spans="1:5" ht="30" customHeight="1">
      <c r="A103" s="31">
        <v>53</v>
      </c>
      <c r="B103" s="274" t="s">
        <v>155</v>
      </c>
      <c r="C103" s="148" t="s">
        <v>150</v>
      </c>
      <c r="D103" s="37" t="s">
        <v>8</v>
      </c>
      <c r="E103" s="46">
        <v>1107181</v>
      </c>
    </row>
    <row r="104" spans="1:5" ht="30" customHeight="1">
      <c r="A104" s="31">
        <v>59</v>
      </c>
      <c r="B104" s="269" t="s">
        <v>332</v>
      </c>
      <c r="C104" s="95" t="s">
        <v>150</v>
      </c>
      <c r="D104" s="37" t="s">
        <v>173</v>
      </c>
      <c r="E104" s="35">
        <v>1240949</v>
      </c>
    </row>
    <row r="105" spans="1:5" ht="30" customHeight="1">
      <c r="A105" s="3">
        <v>56</v>
      </c>
      <c r="B105" s="269" t="s">
        <v>167</v>
      </c>
      <c r="C105" s="95" t="s">
        <v>137</v>
      </c>
      <c r="D105" s="37" t="s">
        <v>168</v>
      </c>
      <c r="E105" s="35">
        <v>1641724</v>
      </c>
    </row>
    <row r="106" spans="1:5" ht="30" customHeight="1">
      <c r="A106" s="3"/>
      <c r="B106" s="269">
        <v>200073</v>
      </c>
      <c r="C106" s="95" t="s">
        <v>385</v>
      </c>
      <c r="D106" s="37" t="s">
        <v>384</v>
      </c>
      <c r="E106" s="152">
        <v>233752</v>
      </c>
    </row>
    <row r="107" spans="1:5" ht="30" customHeight="1">
      <c r="A107" s="31"/>
      <c r="B107" s="269">
        <v>200080</v>
      </c>
      <c r="C107" s="95" t="s">
        <v>397</v>
      </c>
      <c r="D107" s="37" t="s">
        <v>398</v>
      </c>
      <c r="E107" s="152">
        <v>41140</v>
      </c>
    </row>
    <row r="108" spans="1:5" s="131" customFormat="1" ht="30" customHeight="1">
      <c r="A108" s="117">
        <v>22</v>
      </c>
      <c r="B108" s="275">
        <v>300047</v>
      </c>
      <c r="C108" s="94" t="s">
        <v>314</v>
      </c>
      <c r="D108" s="37" t="s">
        <v>315</v>
      </c>
      <c r="E108" s="35">
        <v>500000</v>
      </c>
    </row>
    <row r="109" spans="1:5" ht="30" customHeight="1">
      <c r="A109" s="21">
        <v>3</v>
      </c>
      <c r="B109" s="133">
        <v>300057</v>
      </c>
      <c r="C109" s="21" t="s">
        <v>110</v>
      </c>
      <c r="D109" s="37" t="s">
        <v>331</v>
      </c>
      <c r="E109" s="152">
        <f>998661+600812</f>
        <v>1599473</v>
      </c>
    </row>
    <row r="110" spans="1:5" ht="30" customHeight="1">
      <c r="A110" s="21">
        <v>4</v>
      </c>
      <c r="B110" s="133">
        <v>300055</v>
      </c>
      <c r="C110" s="21" t="s">
        <v>154</v>
      </c>
      <c r="D110" s="37" t="s">
        <v>329</v>
      </c>
      <c r="E110" s="152">
        <f>200000+300000+150000</f>
        <v>650000</v>
      </c>
    </row>
    <row r="111" spans="1:5" ht="30" customHeight="1">
      <c r="A111" s="92"/>
      <c r="B111" s="133" t="s">
        <v>414</v>
      </c>
      <c r="C111" s="47" t="s">
        <v>415</v>
      </c>
      <c r="D111" s="37" t="s">
        <v>416</v>
      </c>
      <c r="E111" s="35">
        <v>125000</v>
      </c>
    </row>
    <row r="112" spans="1:5" ht="30" customHeight="1">
      <c r="A112" s="17"/>
      <c r="B112" s="276">
        <v>400048</v>
      </c>
      <c r="C112" s="36" t="s">
        <v>150</v>
      </c>
      <c r="D112" s="37" t="s">
        <v>330</v>
      </c>
      <c r="E112" s="35">
        <v>149335</v>
      </c>
    </row>
    <row r="113" spans="1:5" ht="30" customHeight="1">
      <c r="A113" s="21">
        <v>7</v>
      </c>
      <c r="B113" s="133">
        <v>300052</v>
      </c>
      <c r="C113" s="21" t="s">
        <v>110</v>
      </c>
      <c r="D113" s="37" t="s">
        <v>360</v>
      </c>
      <c r="E113" s="35">
        <v>1530786</v>
      </c>
    </row>
    <row r="114" spans="1:5" ht="30" customHeight="1">
      <c r="A114" s="21">
        <v>15</v>
      </c>
      <c r="B114" s="133">
        <v>300014</v>
      </c>
      <c r="C114" s="36" t="s">
        <v>60</v>
      </c>
      <c r="D114" s="37" t="s">
        <v>61</v>
      </c>
      <c r="E114" s="35">
        <v>60435</v>
      </c>
    </row>
    <row r="115" spans="1:5" ht="30" customHeight="1">
      <c r="A115" s="21">
        <v>23</v>
      </c>
      <c r="B115" s="133" t="s">
        <v>417</v>
      </c>
      <c r="C115" s="36" t="s">
        <v>110</v>
      </c>
      <c r="D115" s="37" t="s">
        <v>363</v>
      </c>
      <c r="E115" s="35">
        <v>46926</v>
      </c>
    </row>
    <row r="116" spans="1:5" ht="30" customHeight="1">
      <c r="A116" s="21"/>
      <c r="B116" s="133">
        <v>300040</v>
      </c>
      <c r="C116" s="21" t="s">
        <v>418</v>
      </c>
      <c r="D116" s="37" t="s">
        <v>419</v>
      </c>
      <c r="E116" s="152">
        <v>40000</v>
      </c>
    </row>
    <row r="117" spans="1:5" ht="30" customHeight="1">
      <c r="A117" s="21">
        <v>10</v>
      </c>
      <c r="B117" s="133">
        <v>300039</v>
      </c>
      <c r="C117" s="33" t="s">
        <v>310</v>
      </c>
      <c r="D117" s="146" t="s">
        <v>311</v>
      </c>
      <c r="E117" s="35">
        <v>50000</v>
      </c>
    </row>
    <row r="118" spans="1:5" ht="30" customHeight="1">
      <c r="A118" s="17">
        <v>27</v>
      </c>
      <c r="B118" s="277">
        <v>300041</v>
      </c>
      <c r="C118" s="36" t="s">
        <v>187</v>
      </c>
      <c r="D118" s="76" t="s">
        <v>188</v>
      </c>
      <c r="E118" s="100">
        <v>1000000</v>
      </c>
    </row>
    <row r="119" spans="1:5" ht="30" customHeight="1">
      <c r="A119" s="21">
        <v>18</v>
      </c>
      <c r="B119" s="230">
        <v>300008</v>
      </c>
      <c r="C119" s="37" t="s">
        <v>76</v>
      </c>
      <c r="D119" s="37" t="s">
        <v>370</v>
      </c>
      <c r="E119" s="46">
        <v>100000</v>
      </c>
    </row>
    <row r="120" spans="1:5" ht="30" customHeight="1">
      <c r="A120" s="104">
        <v>22</v>
      </c>
      <c r="B120" s="276" t="s">
        <v>231</v>
      </c>
      <c r="C120" s="36" t="s">
        <v>187</v>
      </c>
      <c r="D120" s="37" t="s">
        <v>221</v>
      </c>
      <c r="E120" s="80"/>
    </row>
    <row r="121" spans="1:5" ht="30" customHeight="1">
      <c r="A121" s="92">
        <v>11</v>
      </c>
      <c r="B121" s="133">
        <v>300035</v>
      </c>
      <c r="C121" s="33" t="s">
        <v>154</v>
      </c>
      <c r="D121" s="146" t="s">
        <v>178</v>
      </c>
      <c r="E121" s="152">
        <v>170573</v>
      </c>
    </row>
    <row r="122" spans="1:5" ht="30" customHeight="1">
      <c r="A122" s="21">
        <v>12</v>
      </c>
      <c r="B122" s="133">
        <v>300034</v>
      </c>
      <c r="C122" s="21" t="s">
        <v>150</v>
      </c>
      <c r="D122" s="146" t="s">
        <v>177</v>
      </c>
      <c r="E122" s="35">
        <v>0</v>
      </c>
    </row>
    <row r="123" spans="1:5" ht="30" customHeight="1">
      <c r="A123" s="21">
        <v>1</v>
      </c>
      <c r="B123" s="133" t="s">
        <v>238</v>
      </c>
      <c r="C123" s="21" t="s">
        <v>28</v>
      </c>
      <c r="D123" s="37" t="s">
        <v>175</v>
      </c>
      <c r="E123" s="35">
        <v>218000</v>
      </c>
    </row>
    <row r="124" spans="1:5" ht="30" customHeight="1">
      <c r="A124" s="21">
        <v>2</v>
      </c>
      <c r="B124" s="133" t="s">
        <v>399</v>
      </c>
      <c r="C124" s="47" t="s">
        <v>308</v>
      </c>
      <c r="D124" s="37" t="s">
        <v>309</v>
      </c>
      <c r="E124" s="35">
        <v>27500</v>
      </c>
    </row>
    <row r="125" spans="1:5" ht="30" customHeight="1">
      <c r="A125" s="21"/>
      <c r="B125" s="133" t="s">
        <v>420</v>
      </c>
      <c r="C125" s="47" t="s">
        <v>421</v>
      </c>
      <c r="D125" s="37" t="s">
        <v>422</v>
      </c>
      <c r="E125" s="152">
        <v>110000</v>
      </c>
    </row>
    <row r="126" spans="1:5" ht="30" customHeight="1">
      <c r="A126" s="21">
        <v>13</v>
      </c>
      <c r="B126" s="133">
        <v>300037</v>
      </c>
      <c r="C126" s="33" t="s">
        <v>176</v>
      </c>
      <c r="D126" s="146" t="s">
        <v>102</v>
      </c>
      <c r="E126" s="35">
        <v>200000</v>
      </c>
    </row>
    <row r="127" spans="1:5" ht="30" customHeight="1">
      <c r="A127" s="21">
        <v>14</v>
      </c>
      <c r="B127" s="133">
        <v>300015</v>
      </c>
      <c r="C127" s="37" t="s">
        <v>100</v>
      </c>
      <c r="D127" s="37" t="s">
        <v>101</v>
      </c>
      <c r="E127" s="35">
        <v>125000</v>
      </c>
    </row>
    <row r="128" spans="1:5" ht="30" customHeight="1">
      <c r="A128" s="21">
        <v>16</v>
      </c>
      <c r="B128" s="133">
        <v>300013</v>
      </c>
      <c r="C128" s="21" t="s">
        <v>50</v>
      </c>
      <c r="D128" s="37" t="s">
        <v>51</v>
      </c>
      <c r="E128" s="35">
        <v>200000</v>
      </c>
    </row>
    <row r="129" spans="1:5" ht="30" customHeight="1">
      <c r="A129" s="21">
        <v>17</v>
      </c>
      <c r="B129" s="133">
        <v>300010</v>
      </c>
      <c r="C129" s="33" t="s">
        <v>312</v>
      </c>
      <c r="D129" s="146" t="s">
        <v>313</v>
      </c>
      <c r="E129" s="35">
        <v>358333</v>
      </c>
    </row>
    <row r="130" spans="1:5" ht="30" customHeight="1">
      <c r="A130" s="21">
        <v>6</v>
      </c>
      <c r="B130" s="133">
        <v>300053</v>
      </c>
      <c r="C130" s="21" t="s">
        <v>154</v>
      </c>
      <c r="D130" s="37" t="s">
        <v>207</v>
      </c>
      <c r="E130" s="35">
        <v>0</v>
      </c>
    </row>
    <row r="131" spans="1:5" ht="30" customHeight="1">
      <c r="A131" s="21">
        <v>8</v>
      </c>
      <c r="B131" s="133">
        <v>300044</v>
      </c>
      <c r="C131" s="21" t="s">
        <v>110</v>
      </c>
      <c r="D131" s="37" t="s">
        <v>361</v>
      </c>
      <c r="E131" s="35">
        <v>50000</v>
      </c>
    </row>
    <row r="132" spans="1:5" ht="30" customHeight="1">
      <c r="A132" s="21">
        <v>9</v>
      </c>
      <c r="B132" s="133">
        <v>300043</v>
      </c>
      <c r="C132" s="21" t="s">
        <v>203</v>
      </c>
      <c r="D132" s="37" t="s">
        <v>202</v>
      </c>
      <c r="E132" s="35">
        <v>40000</v>
      </c>
    </row>
    <row r="133" spans="1:5" ht="30" customHeight="1">
      <c r="A133" s="21">
        <v>24</v>
      </c>
      <c r="B133" s="133">
        <v>300049</v>
      </c>
      <c r="C133" s="36" t="s">
        <v>368</v>
      </c>
      <c r="D133" s="37" t="s">
        <v>369</v>
      </c>
      <c r="E133" s="151">
        <v>190000</v>
      </c>
    </row>
    <row r="134" spans="1:5" ht="30" customHeight="1">
      <c r="A134" s="21">
        <v>21</v>
      </c>
      <c r="B134" s="133">
        <v>300001</v>
      </c>
      <c r="C134" s="36" t="s">
        <v>150</v>
      </c>
      <c r="D134" s="37" t="s">
        <v>75</v>
      </c>
      <c r="E134" s="35">
        <v>2199900</v>
      </c>
    </row>
    <row r="135" spans="1:5" ht="30" customHeight="1">
      <c r="A135" s="36">
        <v>19</v>
      </c>
      <c r="B135" s="133">
        <v>300007</v>
      </c>
      <c r="C135" s="47" t="s">
        <v>43</v>
      </c>
      <c r="D135" s="37" t="s">
        <v>44</v>
      </c>
      <c r="E135" s="152">
        <f>480750+96150</f>
        <v>576900</v>
      </c>
    </row>
    <row r="136" spans="1:5" ht="30" customHeight="1">
      <c r="A136" s="36"/>
      <c r="B136" s="133">
        <v>300054</v>
      </c>
      <c r="C136" s="21" t="s">
        <v>110</v>
      </c>
      <c r="D136" s="37" t="s">
        <v>362</v>
      </c>
      <c r="E136" s="35">
        <v>221342</v>
      </c>
    </row>
    <row r="137" spans="1:5" ht="30" customHeight="1">
      <c r="A137" s="21">
        <v>5</v>
      </c>
      <c r="B137" s="133"/>
      <c r="C137" s="21" t="s">
        <v>110</v>
      </c>
      <c r="D137" s="37" t="s">
        <v>513</v>
      </c>
      <c r="E137" s="35">
        <v>96202.150000006004</v>
      </c>
    </row>
    <row r="138" spans="1:5" ht="30" customHeight="1">
      <c r="A138" s="21">
        <v>22</v>
      </c>
      <c r="B138" s="133"/>
      <c r="C138" s="36" t="s">
        <v>316</v>
      </c>
      <c r="D138" s="37" t="s">
        <v>317</v>
      </c>
      <c r="E138" s="152">
        <f>8569017-500000</f>
        <v>8069017</v>
      </c>
    </row>
    <row r="139" spans="1:5" ht="30" customHeight="1">
      <c r="A139" s="17">
        <v>20</v>
      </c>
      <c r="B139" s="278" t="s">
        <v>38</v>
      </c>
      <c r="C139" s="21" t="s">
        <v>39</v>
      </c>
      <c r="D139" s="37" t="s">
        <v>180</v>
      </c>
      <c r="E139" s="46">
        <v>245000</v>
      </c>
    </row>
    <row r="140" spans="1:5" ht="30" customHeight="1">
      <c r="A140" s="17">
        <v>5</v>
      </c>
      <c r="B140" s="278">
        <v>400012</v>
      </c>
      <c r="C140" s="21" t="s">
        <v>39</v>
      </c>
      <c r="D140" s="37" t="s">
        <v>197</v>
      </c>
      <c r="E140" s="35">
        <v>878000</v>
      </c>
    </row>
    <row r="141" spans="1:5" ht="30" customHeight="1">
      <c r="A141" s="17">
        <v>21</v>
      </c>
      <c r="B141" s="278" t="s">
        <v>215</v>
      </c>
      <c r="C141" s="36" t="s">
        <v>184</v>
      </c>
      <c r="D141" s="37" t="s">
        <v>185</v>
      </c>
      <c r="E141" s="35">
        <v>378568</v>
      </c>
    </row>
    <row r="142" spans="1:5" ht="30" customHeight="1">
      <c r="A142" s="93">
        <v>33</v>
      </c>
      <c r="B142" s="278">
        <v>400028</v>
      </c>
      <c r="C142" s="36" t="s">
        <v>184</v>
      </c>
      <c r="D142" s="37" t="s">
        <v>214</v>
      </c>
      <c r="E142" s="35">
        <v>3200000</v>
      </c>
    </row>
    <row r="143" spans="1:5" ht="30" customHeight="1">
      <c r="A143" s="17"/>
      <c r="B143" s="278">
        <v>400036</v>
      </c>
      <c r="C143" s="36" t="s">
        <v>257</v>
      </c>
      <c r="D143" s="37" t="s">
        <v>258</v>
      </c>
      <c r="E143" s="35">
        <v>100000</v>
      </c>
    </row>
    <row r="144" spans="1:5" ht="30" customHeight="1">
      <c r="A144" s="104">
        <v>19</v>
      </c>
      <c r="B144" s="278" t="s">
        <v>354</v>
      </c>
      <c r="C144" s="21" t="s">
        <v>208</v>
      </c>
      <c r="D144" s="37" t="s">
        <v>229</v>
      </c>
      <c r="E144" s="35">
        <v>1386000</v>
      </c>
    </row>
    <row r="145" spans="1:5" ht="30" customHeight="1">
      <c r="A145" s="93">
        <v>23</v>
      </c>
      <c r="B145" s="278" t="s">
        <v>223</v>
      </c>
      <c r="C145" s="36" t="s">
        <v>224</v>
      </c>
      <c r="D145" s="37" t="s">
        <v>222</v>
      </c>
      <c r="E145" s="35">
        <v>1705432</v>
      </c>
    </row>
    <row r="146" spans="1:5" ht="30" customHeight="1">
      <c r="A146" s="17">
        <v>15</v>
      </c>
      <c r="B146" s="278">
        <v>400026</v>
      </c>
      <c r="C146" s="41" t="s">
        <v>201</v>
      </c>
      <c r="D146" s="37" t="s">
        <v>444</v>
      </c>
      <c r="E146" s="152">
        <f>900000+1194787</f>
        <v>2094787</v>
      </c>
    </row>
    <row r="147" spans="1:5" ht="30" customHeight="1">
      <c r="A147" s="17"/>
      <c r="B147" s="278">
        <v>400039</v>
      </c>
      <c r="C147" s="36" t="s">
        <v>306</v>
      </c>
      <c r="D147" s="37" t="s">
        <v>307</v>
      </c>
      <c r="E147" s="35">
        <v>200000</v>
      </c>
    </row>
    <row r="148" spans="1:5" ht="30" customHeight="1">
      <c r="A148" s="17">
        <v>9</v>
      </c>
      <c r="B148" s="278">
        <v>400016</v>
      </c>
      <c r="C148" s="36" t="s">
        <v>56</v>
      </c>
      <c r="D148" s="37" t="s">
        <v>182</v>
      </c>
      <c r="E148" s="152">
        <f>200000+125000</f>
        <v>325000</v>
      </c>
    </row>
    <row r="149" spans="1:5" ht="30" customHeight="1">
      <c r="A149" s="93">
        <v>24</v>
      </c>
      <c r="B149" s="278" t="s">
        <v>212</v>
      </c>
      <c r="C149" s="36" t="s">
        <v>56</v>
      </c>
      <c r="D149" s="37" t="s">
        <v>211</v>
      </c>
      <c r="E149" s="152">
        <f>225000+75000</f>
        <v>300000</v>
      </c>
    </row>
    <row r="150" spans="1:5" ht="30" customHeight="1">
      <c r="A150" s="17">
        <v>11</v>
      </c>
      <c r="B150" s="278">
        <v>400018</v>
      </c>
      <c r="C150" s="21" t="s">
        <v>112</v>
      </c>
      <c r="D150" s="37" t="s">
        <v>104</v>
      </c>
      <c r="E150" s="152">
        <f>649500+9200</f>
        <v>658700</v>
      </c>
    </row>
    <row r="151" spans="1:5" ht="30" customHeight="1">
      <c r="A151" s="106">
        <v>16</v>
      </c>
      <c r="B151" s="278">
        <v>400029</v>
      </c>
      <c r="C151" s="42" t="s">
        <v>204</v>
      </c>
      <c r="D151" s="37" t="s">
        <v>477</v>
      </c>
      <c r="E151" s="152">
        <v>829000</v>
      </c>
    </row>
    <row r="152" spans="1:5" ht="30" customHeight="1">
      <c r="A152" s="107"/>
      <c r="B152" s="279"/>
      <c r="C152" s="57"/>
      <c r="D152" s="37" t="s">
        <v>367</v>
      </c>
      <c r="E152" s="152">
        <v>1097461</v>
      </c>
    </row>
    <row r="153" spans="1:5" ht="30" customHeight="1">
      <c r="A153" s="89">
        <v>14</v>
      </c>
      <c r="B153" s="278">
        <v>400025</v>
      </c>
      <c r="C153" s="41" t="s">
        <v>200</v>
      </c>
      <c r="D153" s="37" t="s">
        <v>106</v>
      </c>
      <c r="E153" s="35">
        <v>675362</v>
      </c>
    </row>
    <row r="154" spans="1:5" ht="30" customHeight="1">
      <c r="A154" s="17">
        <v>12</v>
      </c>
      <c r="B154" s="278">
        <v>400022</v>
      </c>
      <c r="C154" s="41" t="s">
        <v>198</v>
      </c>
      <c r="D154" s="37" t="s">
        <v>105</v>
      </c>
      <c r="E154" s="35">
        <v>60000</v>
      </c>
    </row>
    <row r="155" spans="1:5" ht="30" customHeight="1">
      <c r="A155" s="18">
        <v>28</v>
      </c>
      <c r="B155" s="278">
        <v>400038</v>
      </c>
      <c r="C155" s="42" t="s">
        <v>227</v>
      </c>
      <c r="D155" s="37" t="s">
        <v>206</v>
      </c>
      <c r="E155" s="35">
        <v>600000</v>
      </c>
    </row>
    <row r="156" spans="1:5" ht="30" customHeight="1">
      <c r="A156" s="93">
        <v>17</v>
      </c>
      <c r="B156" s="278">
        <v>400032</v>
      </c>
      <c r="C156" s="42" t="s">
        <v>150</v>
      </c>
      <c r="D156" s="37" t="s">
        <v>232</v>
      </c>
      <c r="E156" s="35">
        <v>0</v>
      </c>
    </row>
    <row r="157" spans="1:5" ht="30" customHeight="1">
      <c r="A157" s="107"/>
      <c r="B157" s="279">
        <v>400050</v>
      </c>
      <c r="C157" s="57" t="s">
        <v>404</v>
      </c>
      <c r="D157" s="37" t="s">
        <v>405</v>
      </c>
      <c r="E157" s="152">
        <v>150000</v>
      </c>
    </row>
    <row r="158" spans="1:5" ht="30" customHeight="1">
      <c r="A158" s="106">
        <v>10</v>
      </c>
      <c r="B158" s="278">
        <v>400017</v>
      </c>
      <c r="C158" s="36" t="s">
        <v>72</v>
      </c>
      <c r="D158" s="37" t="s">
        <v>55</v>
      </c>
      <c r="E158" s="35">
        <v>100000</v>
      </c>
    </row>
    <row r="159" spans="1:5" ht="30" customHeight="1">
      <c r="A159" s="17"/>
      <c r="B159" s="278">
        <v>400027</v>
      </c>
      <c r="C159" s="36" t="s">
        <v>112</v>
      </c>
      <c r="D159" s="37" t="s">
        <v>305</v>
      </c>
      <c r="E159" s="35">
        <v>697600</v>
      </c>
    </row>
    <row r="160" spans="1:5" ht="30" customHeight="1">
      <c r="A160" s="17"/>
      <c r="B160" s="278">
        <v>400049</v>
      </c>
      <c r="C160" s="36" t="s">
        <v>150</v>
      </c>
      <c r="D160" s="37" t="s">
        <v>352</v>
      </c>
      <c r="E160" s="35">
        <v>7004757</v>
      </c>
    </row>
    <row r="161" spans="1:5" ht="30" customHeight="1">
      <c r="A161" s="18">
        <v>4</v>
      </c>
      <c r="B161" s="278">
        <v>400011</v>
      </c>
      <c r="C161" s="36" t="s">
        <v>150</v>
      </c>
      <c r="D161" s="37" t="s">
        <v>213</v>
      </c>
      <c r="E161" s="46">
        <v>55000</v>
      </c>
    </row>
    <row r="162" spans="1:5" ht="30" customHeight="1">
      <c r="A162" s="17">
        <v>8</v>
      </c>
      <c r="B162" s="278">
        <v>400015</v>
      </c>
      <c r="C162" s="36" t="s">
        <v>63</v>
      </c>
      <c r="D162" s="37" t="s">
        <v>64</v>
      </c>
      <c r="E162" s="35">
        <v>50000</v>
      </c>
    </row>
    <row r="163" spans="1:5" ht="30" customHeight="1">
      <c r="A163" s="107"/>
      <c r="B163" s="279">
        <v>400052</v>
      </c>
      <c r="C163" s="57" t="s">
        <v>402</v>
      </c>
      <c r="D163" s="37" t="s">
        <v>403</v>
      </c>
      <c r="E163" s="152">
        <v>75000</v>
      </c>
    </row>
    <row r="164" spans="1:5" ht="30" customHeight="1">
      <c r="A164" s="17"/>
      <c r="B164" s="278">
        <v>400047</v>
      </c>
      <c r="C164" s="36" t="s">
        <v>150</v>
      </c>
      <c r="D164" s="37" t="s">
        <v>353</v>
      </c>
      <c r="E164" s="35">
        <v>120000</v>
      </c>
    </row>
    <row r="165" spans="1:5" ht="30" customHeight="1">
      <c r="A165" s="18">
        <v>1</v>
      </c>
      <c r="B165" s="280">
        <v>400005</v>
      </c>
      <c r="C165" s="42" t="s">
        <v>226</v>
      </c>
      <c r="D165" s="147" t="s">
        <v>103</v>
      </c>
      <c r="E165" s="118">
        <v>2229884</v>
      </c>
    </row>
    <row r="166" spans="1:5" ht="30" customHeight="1">
      <c r="A166" s="18">
        <v>25</v>
      </c>
      <c r="B166" s="278" t="s">
        <v>30</v>
      </c>
      <c r="C166" s="21" t="s">
        <v>29</v>
      </c>
      <c r="D166" s="37" t="s">
        <v>181</v>
      </c>
      <c r="E166" s="35">
        <v>100000</v>
      </c>
    </row>
    <row r="167" spans="1:5" ht="30" customHeight="1">
      <c r="A167" s="17">
        <v>6</v>
      </c>
      <c r="B167" s="278">
        <v>400013</v>
      </c>
      <c r="C167" s="36" t="s">
        <v>73</v>
      </c>
      <c r="D167" s="37" t="s">
        <v>183</v>
      </c>
      <c r="E167" s="152">
        <f>290000+146000</f>
        <v>436000</v>
      </c>
    </row>
    <row r="168" spans="1:5" ht="30" customHeight="1">
      <c r="A168" s="17">
        <v>2</v>
      </c>
      <c r="B168" s="278">
        <v>400006</v>
      </c>
      <c r="C168" s="21" t="s">
        <v>35</v>
      </c>
      <c r="D168" s="37" t="s">
        <v>179</v>
      </c>
      <c r="E168" s="35">
        <v>97500</v>
      </c>
    </row>
    <row r="169" spans="1:5" ht="30" customHeight="1">
      <c r="A169" s="17">
        <v>30</v>
      </c>
      <c r="B169" s="278" t="s">
        <v>401</v>
      </c>
      <c r="C169" s="36" t="s">
        <v>186</v>
      </c>
      <c r="D169" s="37" t="s">
        <v>216</v>
      </c>
      <c r="E169" s="35">
        <v>345000</v>
      </c>
    </row>
    <row r="170" spans="1:5" ht="30" customHeight="1">
      <c r="A170" s="106">
        <v>31</v>
      </c>
      <c r="B170" s="278" t="s">
        <v>217</v>
      </c>
      <c r="C170" s="47" t="s">
        <v>219</v>
      </c>
      <c r="D170" s="37" t="s">
        <v>218</v>
      </c>
      <c r="E170" s="35">
        <v>928000</v>
      </c>
    </row>
    <row r="171" spans="1:5" ht="30" customHeight="1">
      <c r="A171" s="107">
        <v>32</v>
      </c>
      <c r="B171" s="279" t="s">
        <v>217</v>
      </c>
      <c r="C171" s="37" t="s">
        <v>219</v>
      </c>
      <c r="D171" s="37" t="s">
        <v>220</v>
      </c>
      <c r="E171" s="46">
        <f>6350725-950000</f>
        <v>5400725</v>
      </c>
    </row>
    <row r="172" spans="1:5" ht="30" customHeight="1">
      <c r="A172" s="18">
        <v>7</v>
      </c>
      <c r="B172" s="278">
        <v>400014</v>
      </c>
      <c r="C172" s="41" t="s">
        <v>71</v>
      </c>
      <c r="D172" s="37" t="s">
        <v>70</v>
      </c>
      <c r="E172" s="35">
        <v>50000</v>
      </c>
    </row>
    <row r="173" spans="1:5" ht="30" customHeight="1">
      <c r="A173" s="18">
        <v>13</v>
      </c>
      <c r="B173" s="278">
        <v>400023</v>
      </c>
      <c r="C173" s="41" t="s">
        <v>199</v>
      </c>
      <c r="D173" s="37" t="s">
        <v>225</v>
      </c>
      <c r="E173" s="35">
        <v>125000</v>
      </c>
    </row>
    <row r="174" spans="1:5" ht="30" customHeight="1">
      <c r="A174" s="105">
        <v>29</v>
      </c>
      <c r="B174" s="279" t="s">
        <v>230</v>
      </c>
      <c r="C174" s="37" t="s">
        <v>150</v>
      </c>
      <c r="D174" s="37" t="s">
        <v>228</v>
      </c>
      <c r="E174" s="46">
        <v>335000</v>
      </c>
    </row>
    <row r="175" spans="1:5" ht="30" customHeight="1">
      <c r="A175" s="17">
        <v>3</v>
      </c>
      <c r="B175" s="281">
        <v>400010</v>
      </c>
      <c r="C175" s="21" t="s">
        <v>48</v>
      </c>
      <c r="D175" s="37" t="s">
        <v>49</v>
      </c>
      <c r="E175" s="46">
        <v>70000</v>
      </c>
    </row>
    <row r="176" spans="1:5" ht="30" customHeight="1">
      <c r="A176" s="21">
        <v>1</v>
      </c>
      <c r="B176" s="173">
        <v>500009</v>
      </c>
      <c r="C176" s="21" t="s">
        <v>318</v>
      </c>
      <c r="D176" s="37" t="s">
        <v>25</v>
      </c>
      <c r="E176" s="177">
        <v>190000</v>
      </c>
    </row>
    <row r="177" spans="1:5" ht="30" customHeight="1">
      <c r="A177" s="21">
        <v>5</v>
      </c>
      <c r="B177" s="282">
        <v>500015</v>
      </c>
      <c r="C177" s="21" t="s">
        <v>15</v>
      </c>
      <c r="D177" s="76" t="s">
        <v>189</v>
      </c>
      <c r="E177" s="177">
        <v>20000</v>
      </c>
    </row>
    <row r="178" spans="1:5" ht="30" customHeight="1">
      <c r="A178" s="21">
        <v>6</v>
      </c>
      <c r="B178" s="282">
        <v>500016</v>
      </c>
      <c r="C178" s="21" t="s">
        <v>9</v>
      </c>
      <c r="D178" s="76" t="s">
        <v>10</v>
      </c>
      <c r="E178" s="177">
        <v>50000</v>
      </c>
    </row>
    <row r="179" spans="1:5" ht="30" customHeight="1">
      <c r="A179" s="21">
        <v>7</v>
      </c>
      <c r="B179" s="282">
        <v>500017</v>
      </c>
      <c r="C179" s="21" t="s">
        <v>16</v>
      </c>
      <c r="D179" s="76" t="s">
        <v>17</v>
      </c>
      <c r="E179" s="177">
        <v>20000</v>
      </c>
    </row>
    <row r="180" spans="1:5" ht="30" customHeight="1">
      <c r="A180" s="21">
        <v>8</v>
      </c>
      <c r="B180" s="282">
        <v>500019</v>
      </c>
      <c r="C180" s="21" t="s">
        <v>23</v>
      </c>
      <c r="D180" s="76" t="s">
        <v>24</v>
      </c>
      <c r="E180" s="177">
        <v>20000</v>
      </c>
    </row>
    <row r="181" spans="1:5" ht="30" customHeight="1">
      <c r="A181" s="21">
        <v>9</v>
      </c>
      <c r="B181" s="282">
        <v>500021</v>
      </c>
      <c r="C181" s="21" t="s">
        <v>18</v>
      </c>
      <c r="D181" s="76" t="s">
        <v>19</v>
      </c>
      <c r="E181" s="177">
        <v>20000</v>
      </c>
    </row>
    <row r="182" spans="1:5" ht="30" customHeight="1">
      <c r="A182" s="21">
        <v>15</v>
      </c>
      <c r="B182" s="173">
        <v>500027</v>
      </c>
      <c r="C182" s="21" t="s">
        <v>245</v>
      </c>
      <c r="D182" s="37" t="s">
        <v>246</v>
      </c>
      <c r="E182" s="177">
        <v>20000</v>
      </c>
    </row>
    <row r="183" spans="1:5" ht="30" customHeight="1">
      <c r="A183" s="21">
        <v>18</v>
      </c>
      <c r="B183" s="173">
        <v>500031</v>
      </c>
      <c r="C183" s="21" t="s">
        <v>77</v>
      </c>
      <c r="D183" s="37" t="s">
        <v>78</v>
      </c>
      <c r="E183" s="177">
        <v>20000</v>
      </c>
    </row>
    <row r="184" spans="1:5" ht="30" customHeight="1">
      <c r="A184" s="21">
        <v>14</v>
      </c>
      <c r="B184" s="282">
        <v>500026</v>
      </c>
      <c r="C184" s="18" t="s">
        <v>41</v>
      </c>
      <c r="D184" s="76" t="s">
        <v>42</v>
      </c>
      <c r="E184" s="178">
        <v>15000</v>
      </c>
    </row>
    <row r="185" spans="1:5" ht="30" customHeight="1">
      <c r="A185" s="21">
        <v>33</v>
      </c>
      <c r="B185" s="283">
        <v>500042</v>
      </c>
      <c r="C185" s="21" t="s">
        <v>259</v>
      </c>
      <c r="D185" s="37" t="s">
        <v>241</v>
      </c>
      <c r="E185" s="177">
        <v>700000</v>
      </c>
    </row>
    <row r="186" spans="1:5" ht="30" customHeight="1">
      <c r="A186" s="21">
        <v>24</v>
      </c>
      <c r="B186" s="173">
        <v>500050</v>
      </c>
      <c r="C186" s="21" t="s">
        <v>358</v>
      </c>
      <c r="D186" s="37" t="s">
        <v>359</v>
      </c>
      <c r="E186" s="177">
        <v>35000</v>
      </c>
    </row>
    <row r="187" spans="1:5" ht="30" customHeight="1">
      <c r="A187" s="21"/>
      <c r="B187" s="173">
        <v>500054</v>
      </c>
      <c r="C187" s="21" t="s">
        <v>409</v>
      </c>
      <c r="D187" s="37" t="s">
        <v>410</v>
      </c>
      <c r="E187" s="177">
        <v>20000</v>
      </c>
    </row>
    <row r="188" spans="1:5" ht="30" customHeight="1">
      <c r="A188" s="21">
        <v>26</v>
      </c>
      <c r="B188" s="173">
        <v>500053</v>
      </c>
      <c r="C188" s="21" t="s">
        <v>23</v>
      </c>
      <c r="D188" s="37" t="s">
        <v>428</v>
      </c>
      <c r="E188" s="177">
        <v>100000</v>
      </c>
    </row>
    <row r="189" spans="1:5" ht="30" customHeight="1">
      <c r="A189" s="21">
        <v>3</v>
      </c>
      <c r="B189" s="173">
        <v>500012</v>
      </c>
      <c r="C189" s="21" t="s">
        <v>20</v>
      </c>
      <c r="D189" s="37" t="s">
        <v>21</v>
      </c>
      <c r="E189" s="177">
        <v>20000</v>
      </c>
    </row>
    <row r="190" spans="1:5" ht="30" customHeight="1">
      <c r="A190" s="21">
        <v>4</v>
      </c>
      <c r="B190" s="282">
        <v>500014</v>
      </c>
      <c r="C190" s="21" t="s">
        <v>190</v>
      </c>
      <c r="D190" s="37" t="s">
        <v>22</v>
      </c>
      <c r="E190" s="177">
        <v>30000</v>
      </c>
    </row>
    <row r="191" spans="1:5" ht="30" customHeight="1">
      <c r="A191" s="21">
        <v>10</v>
      </c>
      <c r="B191" s="282">
        <v>500023</v>
      </c>
      <c r="C191" s="21" t="s">
        <v>11</v>
      </c>
      <c r="D191" s="37" t="s">
        <v>12</v>
      </c>
      <c r="E191" s="177">
        <v>40000</v>
      </c>
    </row>
    <row r="192" spans="1:5" ht="30" customHeight="1">
      <c r="A192" s="21">
        <v>21</v>
      </c>
      <c r="B192" s="173">
        <v>500035</v>
      </c>
      <c r="C192" s="21" t="s">
        <v>193</v>
      </c>
      <c r="D192" s="37" t="s">
        <v>244</v>
      </c>
      <c r="E192" s="177">
        <v>10000</v>
      </c>
    </row>
    <row r="193" spans="1:5" ht="30" customHeight="1">
      <c r="A193" s="21">
        <v>22</v>
      </c>
      <c r="B193" s="173">
        <v>500038</v>
      </c>
      <c r="C193" s="21" t="s">
        <v>194</v>
      </c>
      <c r="D193" s="37" t="s">
        <v>248</v>
      </c>
      <c r="E193" s="177">
        <v>30000</v>
      </c>
    </row>
    <row r="194" spans="1:5" ht="30" customHeight="1">
      <c r="A194" s="21">
        <v>2</v>
      </c>
      <c r="B194" s="173">
        <v>500010</v>
      </c>
      <c r="C194" s="21" t="s">
        <v>14</v>
      </c>
      <c r="D194" s="37" t="s">
        <v>13</v>
      </c>
      <c r="E194" s="177">
        <v>110000</v>
      </c>
    </row>
    <row r="195" spans="1:5" ht="30" customHeight="1">
      <c r="A195" s="21">
        <v>16</v>
      </c>
      <c r="B195" s="173">
        <v>500028</v>
      </c>
      <c r="C195" s="21" t="s">
        <v>67</v>
      </c>
      <c r="D195" s="37" t="s">
        <v>68</v>
      </c>
      <c r="E195" s="177">
        <v>20000</v>
      </c>
    </row>
    <row r="196" spans="1:5" ht="30" customHeight="1">
      <c r="A196" s="21">
        <v>19</v>
      </c>
      <c r="B196" s="173">
        <v>500032</v>
      </c>
      <c r="C196" s="21" t="s">
        <v>65</v>
      </c>
      <c r="D196" s="37" t="s">
        <v>66</v>
      </c>
      <c r="E196" s="177">
        <v>50000</v>
      </c>
    </row>
    <row r="197" spans="1:5" ht="30" customHeight="1">
      <c r="A197" s="21">
        <v>32</v>
      </c>
      <c r="B197" s="173">
        <v>500046</v>
      </c>
      <c r="C197" s="21" t="s">
        <v>247</v>
      </c>
      <c r="D197" s="37" t="s">
        <v>424</v>
      </c>
      <c r="E197" s="177">
        <v>200000</v>
      </c>
    </row>
    <row r="198" spans="1:5" ht="30" customHeight="1">
      <c r="A198" s="21">
        <v>25</v>
      </c>
      <c r="B198" s="173">
        <v>500051</v>
      </c>
      <c r="C198" s="21" t="s">
        <v>110</v>
      </c>
      <c r="D198" s="37" t="s">
        <v>355</v>
      </c>
      <c r="E198" s="177">
        <v>1000000</v>
      </c>
    </row>
    <row r="199" spans="1:5" ht="30" customHeight="1">
      <c r="A199" s="21">
        <v>11</v>
      </c>
      <c r="B199" s="282">
        <v>500024</v>
      </c>
      <c r="C199" s="18" t="s">
        <v>58</v>
      </c>
      <c r="D199" s="76" t="s">
        <v>59</v>
      </c>
      <c r="E199" s="177">
        <v>152000</v>
      </c>
    </row>
    <row r="200" spans="1:5" ht="30" customHeight="1">
      <c r="A200" s="21">
        <v>31</v>
      </c>
      <c r="B200" s="173">
        <v>500055</v>
      </c>
      <c r="C200" s="21" t="s">
        <v>47</v>
      </c>
      <c r="D200" s="37" t="s">
        <v>473</v>
      </c>
      <c r="E200" s="177">
        <v>75000</v>
      </c>
    </row>
    <row r="201" spans="1:5" ht="30" customHeight="1">
      <c r="A201" s="34">
        <v>28</v>
      </c>
      <c r="B201" s="285" t="s">
        <v>46</v>
      </c>
      <c r="C201" s="34" t="s">
        <v>47</v>
      </c>
      <c r="D201" s="37" t="s">
        <v>473</v>
      </c>
      <c r="E201" s="123">
        <v>123000</v>
      </c>
    </row>
    <row r="202" spans="1:5" ht="30" customHeight="1">
      <c r="A202" s="21">
        <v>20</v>
      </c>
      <c r="B202" s="283">
        <v>500033</v>
      </c>
      <c r="C202" s="21" t="s">
        <v>108</v>
      </c>
      <c r="D202" s="146" t="s">
        <v>107</v>
      </c>
      <c r="E202" s="179">
        <f>300000+150000</f>
        <v>450000</v>
      </c>
    </row>
    <row r="203" spans="1:5" ht="30" customHeight="1">
      <c r="A203" s="21">
        <v>23</v>
      </c>
      <c r="B203" s="173">
        <v>500046</v>
      </c>
      <c r="C203" s="21" t="s">
        <v>356</v>
      </c>
      <c r="D203" s="37" t="s">
        <v>357</v>
      </c>
      <c r="E203" s="179">
        <f>166000+300000</f>
        <v>466000</v>
      </c>
    </row>
    <row r="204" spans="1:5" ht="30" customHeight="1">
      <c r="A204" s="21">
        <v>27</v>
      </c>
      <c r="B204" s="173" t="s">
        <v>242</v>
      </c>
      <c r="C204" s="21" t="s">
        <v>113</v>
      </c>
      <c r="D204" s="171" t="s">
        <v>243</v>
      </c>
      <c r="E204" s="179">
        <f>500000+600000</f>
        <v>1100000</v>
      </c>
    </row>
    <row r="205" spans="1:5" ht="30" customHeight="1">
      <c r="A205" s="36">
        <v>29</v>
      </c>
      <c r="B205" s="173" t="s">
        <v>32</v>
      </c>
      <c r="C205" s="21" t="s">
        <v>31</v>
      </c>
      <c r="D205" s="37" t="s">
        <v>33</v>
      </c>
      <c r="E205" s="180">
        <v>150000</v>
      </c>
    </row>
    <row r="206" spans="1:5" ht="30" customHeight="1">
      <c r="A206" s="21">
        <v>30</v>
      </c>
      <c r="B206" s="173" t="s">
        <v>323</v>
      </c>
      <c r="C206" s="21" t="s">
        <v>324</v>
      </c>
      <c r="D206" s="37" t="s">
        <v>325</v>
      </c>
      <c r="E206" s="177">
        <v>200000</v>
      </c>
    </row>
    <row r="207" spans="1:5" ht="30" customHeight="1">
      <c r="A207" s="21"/>
      <c r="B207" s="173">
        <v>500056</v>
      </c>
      <c r="C207" s="21" t="s">
        <v>407</v>
      </c>
      <c r="D207" s="37" t="s">
        <v>408</v>
      </c>
      <c r="E207" s="179">
        <v>75000</v>
      </c>
    </row>
    <row r="208" spans="1:5" ht="30" customHeight="1">
      <c r="A208" s="21"/>
      <c r="B208" s="173">
        <v>500045</v>
      </c>
      <c r="C208" s="21" t="s">
        <v>411</v>
      </c>
      <c r="D208" s="37" t="s">
        <v>412</v>
      </c>
      <c r="E208" s="177">
        <v>250000</v>
      </c>
    </row>
    <row r="209" spans="1:5" ht="30" customHeight="1">
      <c r="A209" s="21">
        <v>34</v>
      </c>
      <c r="B209" s="173" t="s">
        <v>27</v>
      </c>
      <c r="C209" s="21" t="s">
        <v>26</v>
      </c>
      <c r="D209" s="37" t="s">
        <v>191</v>
      </c>
      <c r="E209" s="177">
        <v>851270</v>
      </c>
    </row>
    <row r="210" spans="1:5" ht="30" customHeight="1">
      <c r="A210" s="92">
        <v>35</v>
      </c>
      <c r="B210" s="173" t="s">
        <v>27</v>
      </c>
      <c r="C210" s="21" t="s">
        <v>26</v>
      </c>
      <c r="D210" s="37" t="s">
        <v>192</v>
      </c>
      <c r="E210" s="177">
        <v>773000</v>
      </c>
    </row>
    <row r="211" spans="1:5" ht="30" customHeight="1">
      <c r="A211" s="21"/>
      <c r="B211" s="173"/>
      <c r="C211" s="21" t="s">
        <v>26</v>
      </c>
      <c r="D211" s="37" t="s">
        <v>413</v>
      </c>
      <c r="E211" s="179">
        <v>22470</v>
      </c>
    </row>
    <row r="212" spans="1:5" ht="30" customHeight="1">
      <c r="A212" s="21">
        <v>36</v>
      </c>
      <c r="B212" s="173">
        <v>500030</v>
      </c>
      <c r="C212" s="21" t="s">
        <v>319</v>
      </c>
      <c r="D212" s="37" t="s">
        <v>320</v>
      </c>
      <c r="E212" s="177">
        <v>60000</v>
      </c>
    </row>
    <row r="213" spans="1:5" ht="30" customHeight="1">
      <c r="A213" s="21">
        <v>37</v>
      </c>
      <c r="B213" s="173">
        <v>500043</v>
      </c>
      <c r="C213" s="21"/>
      <c r="D213" s="37" t="s">
        <v>321</v>
      </c>
      <c r="E213" s="177">
        <v>23200</v>
      </c>
    </row>
    <row r="214" spans="1:5" ht="30" customHeight="1">
      <c r="A214" s="21">
        <v>38</v>
      </c>
      <c r="B214" s="173">
        <v>500048</v>
      </c>
      <c r="C214" s="21" t="s">
        <v>26</v>
      </c>
      <c r="D214" s="37" t="s">
        <v>322</v>
      </c>
      <c r="E214" s="179">
        <f>250000+43651</f>
        <v>293651</v>
      </c>
    </row>
    <row r="215" spans="1:5" ht="30" customHeight="1">
      <c r="A215" s="21">
        <v>39</v>
      </c>
      <c r="B215" s="173"/>
      <c r="C215" s="21"/>
      <c r="D215" s="37" t="s">
        <v>326</v>
      </c>
      <c r="E215" s="177">
        <v>4560</v>
      </c>
    </row>
    <row r="216" spans="1:5" ht="38.25">
      <c r="A216" s="21">
        <v>40</v>
      </c>
      <c r="B216" s="173"/>
      <c r="C216" s="21"/>
      <c r="D216" s="37" t="s">
        <v>327</v>
      </c>
      <c r="E216" s="177">
        <v>9720</v>
      </c>
    </row>
    <row r="218" spans="1:5" ht="15.75">
      <c r="E218" s="202">
        <f>SUM(E4:E216)</f>
        <v>115755936.15000001</v>
      </c>
    </row>
    <row r="221" spans="1:5" ht="15">
      <c r="E221" s="126">
        <v>115755936.15000001</v>
      </c>
    </row>
    <row r="222" spans="1:5">
      <c r="E222" s="130">
        <f>E221-E218</f>
        <v>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05"/>
  <sheetViews>
    <sheetView tabSelected="1" topLeftCell="A187" workbookViewId="0">
      <selection activeCell="J5" sqref="J5"/>
    </sheetView>
  </sheetViews>
  <sheetFormatPr defaultRowHeight="12.75"/>
  <cols>
    <col min="1" max="1" width="5.140625" style="305" customWidth="1"/>
    <col min="2" max="2" width="13.28515625" style="305" customWidth="1"/>
    <col min="3" max="3" width="20.140625" style="300" customWidth="1"/>
    <col min="4" max="4" width="42.5703125" style="300" customWidth="1"/>
    <col min="5" max="5" width="11.5703125" style="307" customWidth="1"/>
    <col min="6" max="6" width="12.7109375" style="329" customWidth="1"/>
    <col min="7" max="7" width="14.42578125" style="329" customWidth="1"/>
    <col min="8" max="16384" width="9.140625" style="298"/>
  </cols>
  <sheetData>
    <row r="1" spans="1:7" ht="21" customHeight="1">
      <c r="A1" s="358" t="s">
        <v>576</v>
      </c>
      <c r="B1" s="358"/>
      <c r="C1" s="358"/>
      <c r="D1" s="358"/>
      <c r="E1" s="358"/>
      <c r="F1" s="358"/>
      <c r="G1" s="358"/>
    </row>
    <row r="2" spans="1:7" ht="21" customHeight="1">
      <c r="A2" s="299"/>
      <c r="C2" s="301"/>
      <c r="D2" s="301"/>
      <c r="E2" s="297"/>
      <c r="F2" s="325"/>
      <c r="G2" s="325"/>
    </row>
    <row r="3" spans="1:7" ht="38.25">
      <c r="A3" s="290" t="s">
        <v>5</v>
      </c>
      <c r="B3" s="290" t="s">
        <v>142</v>
      </c>
      <c r="C3" s="310" t="s">
        <v>143</v>
      </c>
      <c r="D3" s="291" t="s">
        <v>144</v>
      </c>
      <c r="E3" s="128" t="s">
        <v>529</v>
      </c>
      <c r="F3" s="326" t="s">
        <v>145</v>
      </c>
      <c r="G3" s="326" t="s">
        <v>575</v>
      </c>
    </row>
    <row r="4" spans="1:7" s="261" customFormat="1" ht="51" customHeight="1">
      <c r="A4" s="107">
        <v>1</v>
      </c>
      <c r="B4" s="107">
        <v>100001</v>
      </c>
      <c r="C4" s="293" t="s">
        <v>34</v>
      </c>
      <c r="D4" s="293" t="s">
        <v>119</v>
      </c>
      <c r="E4" s="294" t="s">
        <v>530</v>
      </c>
      <c r="F4" s="308">
        <v>480000</v>
      </c>
      <c r="G4" s="249">
        <f>150000+180000</f>
        <v>330000</v>
      </c>
    </row>
    <row r="5" spans="1:7" s="261" customFormat="1" ht="40.5" customHeight="1">
      <c r="A5" s="107">
        <v>2</v>
      </c>
      <c r="B5" s="107">
        <v>100004</v>
      </c>
      <c r="C5" s="293" t="s">
        <v>36</v>
      </c>
      <c r="D5" s="293" t="s">
        <v>37</v>
      </c>
      <c r="E5" s="294" t="s">
        <v>530</v>
      </c>
      <c r="F5" s="308">
        <v>295000</v>
      </c>
      <c r="G5" s="249">
        <v>197000</v>
      </c>
    </row>
    <row r="6" spans="1:7" ht="38.25">
      <c r="A6" s="107">
        <v>3</v>
      </c>
      <c r="B6" s="108">
        <v>100017</v>
      </c>
      <c r="C6" s="311" t="s">
        <v>85</v>
      </c>
      <c r="D6" s="311" t="s">
        <v>127</v>
      </c>
      <c r="E6" s="294" t="s">
        <v>531</v>
      </c>
      <c r="F6" s="249">
        <v>498740</v>
      </c>
      <c r="G6" s="249">
        <v>366246</v>
      </c>
    </row>
    <row r="7" spans="1:7" s="261" customFormat="1" ht="38.25" customHeight="1">
      <c r="A7" s="107">
        <v>4</v>
      </c>
      <c r="B7" s="108">
        <v>100005</v>
      </c>
      <c r="C7" s="243" t="s">
        <v>110</v>
      </c>
      <c r="D7" s="243" t="s">
        <v>131</v>
      </c>
      <c r="E7" s="294" t="s">
        <v>532</v>
      </c>
      <c r="F7" s="249">
        <v>750000</v>
      </c>
      <c r="G7" s="249">
        <v>750000</v>
      </c>
    </row>
    <row r="8" spans="1:7" ht="27" customHeight="1">
      <c r="A8" s="107">
        <v>5</v>
      </c>
      <c r="B8" s="108">
        <v>100011</v>
      </c>
      <c r="C8" s="243" t="s">
        <v>52</v>
      </c>
      <c r="D8" s="243" t="s">
        <v>121</v>
      </c>
      <c r="E8" s="294" t="s">
        <v>533</v>
      </c>
      <c r="F8" s="249">
        <v>199986</v>
      </c>
      <c r="G8" s="249">
        <v>199986</v>
      </c>
    </row>
    <row r="9" spans="1:7" ht="30">
      <c r="A9" s="107">
        <v>6</v>
      </c>
      <c r="B9" s="108">
        <v>100027</v>
      </c>
      <c r="C9" s="243" t="s">
        <v>303</v>
      </c>
      <c r="D9" s="317" t="s">
        <v>335</v>
      </c>
      <c r="E9" s="294" t="s">
        <v>534</v>
      </c>
      <c r="F9" s="249">
        <v>335250</v>
      </c>
      <c r="G9" s="249">
        <f>297550+37700</f>
        <v>335250</v>
      </c>
    </row>
    <row r="10" spans="1:7" ht="63.75">
      <c r="A10" s="107">
        <v>7</v>
      </c>
      <c r="B10" s="107">
        <v>100019</v>
      </c>
      <c r="C10" s="293" t="s">
        <v>86</v>
      </c>
      <c r="D10" s="293" t="s">
        <v>128</v>
      </c>
      <c r="E10" s="295" t="s">
        <v>535</v>
      </c>
      <c r="F10" s="308">
        <v>440000</v>
      </c>
      <c r="G10" s="308">
        <v>440000</v>
      </c>
    </row>
    <row r="11" spans="1:7" s="302" customFormat="1" ht="63.75">
      <c r="A11" s="107">
        <v>8</v>
      </c>
      <c r="B11" s="108">
        <v>100032</v>
      </c>
      <c r="C11" s="243" t="s">
        <v>303</v>
      </c>
      <c r="D11" s="243" t="s">
        <v>338</v>
      </c>
      <c r="E11" s="294" t="s">
        <v>536</v>
      </c>
      <c r="F11" s="249">
        <v>498750</v>
      </c>
      <c r="G11" s="249">
        <v>300000</v>
      </c>
    </row>
    <row r="12" spans="1:7" ht="51">
      <c r="A12" s="107">
        <v>9</v>
      </c>
      <c r="B12" s="108">
        <v>100024</v>
      </c>
      <c r="C12" s="243" t="s">
        <v>371</v>
      </c>
      <c r="D12" s="243" t="s">
        <v>492</v>
      </c>
      <c r="E12" s="294" t="s">
        <v>537</v>
      </c>
      <c r="F12" s="249">
        <v>1656500</v>
      </c>
      <c r="G12" s="249">
        <f>200000+200000</f>
        <v>400000</v>
      </c>
    </row>
    <row r="13" spans="1:7" ht="51" customHeight="1">
      <c r="A13" s="107">
        <v>10</v>
      </c>
      <c r="B13" s="108">
        <v>100016</v>
      </c>
      <c r="C13" s="292" t="s">
        <v>84</v>
      </c>
      <c r="D13" s="318" t="s">
        <v>83</v>
      </c>
      <c r="E13" s="362" t="s">
        <v>538</v>
      </c>
      <c r="F13" s="249">
        <v>750000</v>
      </c>
      <c r="G13" s="249">
        <v>750000</v>
      </c>
    </row>
    <row r="14" spans="1:7" ht="38.25" customHeight="1">
      <c r="A14" s="107">
        <v>11</v>
      </c>
      <c r="B14" s="108">
        <v>100029</v>
      </c>
      <c r="C14" s="243" t="s">
        <v>273</v>
      </c>
      <c r="D14" s="243" t="s">
        <v>439</v>
      </c>
      <c r="E14" s="363"/>
      <c r="F14" s="249">
        <v>300000</v>
      </c>
      <c r="G14" s="249">
        <v>150000</v>
      </c>
    </row>
    <row r="15" spans="1:7" s="302" customFormat="1" ht="38.25" customHeight="1">
      <c r="A15" s="107">
        <v>12</v>
      </c>
      <c r="B15" s="108">
        <v>100033</v>
      </c>
      <c r="C15" s="243" t="s">
        <v>333</v>
      </c>
      <c r="D15" s="317" t="s">
        <v>334</v>
      </c>
      <c r="E15" s="363"/>
      <c r="F15" s="249">
        <v>375000</v>
      </c>
      <c r="G15" s="249">
        <v>225000</v>
      </c>
    </row>
    <row r="16" spans="1:7" s="261" customFormat="1" ht="24.75" customHeight="1">
      <c r="A16" s="107">
        <v>13</v>
      </c>
      <c r="B16" s="108">
        <v>100008</v>
      </c>
      <c r="C16" s="243" t="s">
        <v>69</v>
      </c>
      <c r="D16" s="243" t="s">
        <v>146</v>
      </c>
      <c r="E16" s="363"/>
      <c r="F16" s="249">
        <v>105000</v>
      </c>
      <c r="G16" s="249">
        <v>105000</v>
      </c>
    </row>
    <row r="17" spans="1:7" s="302" customFormat="1" ht="25.5">
      <c r="A17" s="107">
        <v>14</v>
      </c>
      <c r="B17" s="108">
        <v>100039</v>
      </c>
      <c r="C17" s="243" t="s">
        <v>379</v>
      </c>
      <c r="D17" s="243" t="s">
        <v>380</v>
      </c>
      <c r="E17" s="363"/>
      <c r="F17" s="249">
        <v>25000</v>
      </c>
      <c r="G17" s="249">
        <v>25000</v>
      </c>
    </row>
    <row r="18" spans="1:7" s="302" customFormat="1">
      <c r="A18" s="107">
        <v>15</v>
      </c>
      <c r="B18" s="108" t="s">
        <v>381</v>
      </c>
      <c r="C18" s="243" t="s">
        <v>382</v>
      </c>
      <c r="D18" s="243" t="s">
        <v>383</v>
      </c>
      <c r="E18" s="363"/>
      <c r="F18" s="249">
        <v>129000</v>
      </c>
      <c r="G18" s="249">
        <v>60000</v>
      </c>
    </row>
    <row r="19" spans="1:7" s="302" customFormat="1" ht="25.5">
      <c r="A19" s="107">
        <v>16</v>
      </c>
      <c r="B19" s="108" t="s">
        <v>268</v>
      </c>
      <c r="C19" s="243" t="s">
        <v>269</v>
      </c>
      <c r="D19" s="243" t="s">
        <v>270</v>
      </c>
      <c r="E19" s="363"/>
      <c r="F19" s="249">
        <v>600000</v>
      </c>
      <c r="G19" s="249">
        <f>195000+204000</f>
        <v>399000</v>
      </c>
    </row>
    <row r="20" spans="1:7" ht="25.5">
      <c r="A20" s="107">
        <v>17</v>
      </c>
      <c r="B20" s="108">
        <v>100021</v>
      </c>
      <c r="C20" s="243" t="s">
        <v>133</v>
      </c>
      <c r="D20" s="243" t="s">
        <v>134</v>
      </c>
      <c r="E20" s="363"/>
      <c r="F20" s="249">
        <v>125000</v>
      </c>
      <c r="G20" s="249">
        <v>85000</v>
      </c>
    </row>
    <row r="21" spans="1:7" s="302" customFormat="1">
      <c r="A21" s="107">
        <v>18</v>
      </c>
      <c r="B21" s="108" t="s">
        <v>265</v>
      </c>
      <c r="C21" s="243" t="s">
        <v>266</v>
      </c>
      <c r="D21" s="243" t="s">
        <v>267</v>
      </c>
      <c r="E21" s="364"/>
      <c r="F21" s="249">
        <v>200000</v>
      </c>
      <c r="G21" s="249">
        <v>100000</v>
      </c>
    </row>
    <row r="22" spans="1:7" s="261" customFormat="1" ht="28.5" customHeight="1">
      <c r="A22" s="107">
        <v>19</v>
      </c>
      <c r="B22" s="108">
        <v>100010</v>
      </c>
      <c r="C22" s="243" t="s">
        <v>79</v>
      </c>
      <c r="D22" s="243" t="s">
        <v>126</v>
      </c>
      <c r="E22" s="359" t="s">
        <v>539</v>
      </c>
      <c r="F22" s="249">
        <v>100000</v>
      </c>
      <c r="G22" s="249">
        <v>100000</v>
      </c>
    </row>
    <row r="23" spans="1:7" ht="25.5">
      <c r="A23" s="107">
        <v>20</v>
      </c>
      <c r="B23" s="108">
        <v>100020</v>
      </c>
      <c r="C23" s="311" t="s">
        <v>88</v>
      </c>
      <c r="D23" s="311" t="s">
        <v>87</v>
      </c>
      <c r="E23" s="361"/>
      <c r="F23" s="249">
        <v>46400</v>
      </c>
      <c r="G23" s="249">
        <v>46400</v>
      </c>
    </row>
    <row r="24" spans="1:7" s="302" customFormat="1" ht="25.5">
      <c r="A24" s="107">
        <v>21</v>
      </c>
      <c r="B24" s="108" t="s">
        <v>122</v>
      </c>
      <c r="C24" s="243" t="s">
        <v>0</v>
      </c>
      <c r="D24" s="243" t="s">
        <v>120</v>
      </c>
      <c r="E24" s="361"/>
      <c r="F24" s="249">
        <v>480000</v>
      </c>
      <c r="G24" s="249">
        <v>120000</v>
      </c>
    </row>
    <row r="25" spans="1:7" ht="25.5">
      <c r="A25" s="107">
        <v>22</v>
      </c>
      <c r="B25" s="108">
        <v>100026</v>
      </c>
      <c r="C25" s="243" t="s">
        <v>271</v>
      </c>
      <c r="D25" s="243" t="s">
        <v>272</v>
      </c>
      <c r="E25" s="361"/>
      <c r="F25" s="249">
        <v>500000</v>
      </c>
      <c r="G25" s="249">
        <v>500000</v>
      </c>
    </row>
    <row r="26" spans="1:7" ht="25.5">
      <c r="A26" s="107">
        <v>23</v>
      </c>
      <c r="B26" s="108">
        <v>100030</v>
      </c>
      <c r="C26" s="243" t="s">
        <v>336</v>
      </c>
      <c r="D26" s="243" t="s">
        <v>337</v>
      </c>
      <c r="E26" s="360"/>
      <c r="F26" s="249">
        <v>475000</v>
      </c>
      <c r="G26" s="249">
        <f>158000+150000</f>
        <v>308000</v>
      </c>
    </row>
    <row r="27" spans="1:7" s="261" customFormat="1" ht="63.75">
      <c r="A27" s="107">
        <v>24</v>
      </c>
      <c r="B27" s="107">
        <v>100006</v>
      </c>
      <c r="C27" s="293" t="s">
        <v>150</v>
      </c>
      <c r="D27" s="293" t="s">
        <v>130</v>
      </c>
      <c r="E27" s="294" t="s">
        <v>540</v>
      </c>
      <c r="F27" s="308">
        <v>640000</v>
      </c>
      <c r="G27" s="249">
        <v>600004</v>
      </c>
    </row>
    <row r="28" spans="1:7" ht="38.25">
      <c r="A28" s="107">
        <v>25</v>
      </c>
      <c r="B28" s="108">
        <v>100014</v>
      </c>
      <c r="C28" s="243" t="s">
        <v>123</v>
      </c>
      <c r="D28" s="243" t="s">
        <v>125</v>
      </c>
      <c r="E28" s="359" t="s">
        <v>541</v>
      </c>
      <c r="F28" s="249">
        <v>150000</v>
      </c>
      <c r="G28" s="249">
        <v>150000</v>
      </c>
    </row>
    <row r="29" spans="1:7" ht="38.25">
      <c r="A29" s="107">
        <v>26</v>
      </c>
      <c r="B29" s="108">
        <v>100014</v>
      </c>
      <c r="C29" s="243" t="s">
        <v>124</v>
      </c>
      <c r="D29" s="243" t="s">
        <v>125</v>
      </c>
      <c r="E29" s="360"/>
      <c r="F29" s="249">
        <v>150000</v>
      </c>
      <c r="G29" s="249">
        <v>150000</v>
      </c>
    </row>
    <row r="30" spans="1:7" ht="41.25" customHeight="1">
      <c r="A30" s="107">
        <v>27</v>
      </c>
      <c r="B30" s="108">
        <v>100013</v>
      </c>
      <c r="C30" s="243" t="s">
        <v>57</v>
      </c>
      <c r="D30" s="243" t="s">
        <v>328</v>
      </c>
      <c r="E30" s="294" t="s">
        <v>542</v>
      </c>
      <c r="F30" s="249">
        <v>200000</v>
      </c>
      <c r="G30" s="249">
        <v>199845</v>
      </c>
    </row>
    <row r="31" spans="1:7" ht="38.25">
      <c r="A31" s="107">
        <v>28</v>
      </c>
      <c r="B31" s="108">
        <v>100022</v>
      </c>
      <c r="C31" s="311" t="s">
        <v>82</v>
      </c>
      <c r="D31" s="311" t="s">
        <v>147</v>
      </c>
      <c r="E31" s="294" t="s">
        <v>543</v>
      </c>
      <c r="F31" s="249">
        <v>470000</v>
      </c>
      <c r="G31" s="249">
        <v>160000</v>
      </c>
    </row>
    <row r="32" spans="1:7" s="302" customFormat="1" ht="25.5">
      <c r="A32" s="107">
        <v>29</v>
      </c>
      <c r="B32" s="108">
        <v>100031</v>
      </c>
      <c r="C32" s="243" t="s">
        <v>274</v>
      </c>
      <c r="D32" s="243" t="s">
        <v>275</v>
      </c>
      <c r="E32" s="294" t="s">
        <v>544</v>
      </c>
      <c r="F32" s="249">
        <v>6040000</v>
      </c>
      <c r="G32" s="249">
        <v>4530000</v>
      </c>
    </row>
    <row r="33" spans="1:7" s="302" customFormat="1" ht="38.25">
      <c r="A33" s="107">
        <v>30</v>
      </c>
      <c r="B33" s="108" t="s">
        <v>132</v>
      </c>
      <c r="C33" s="243" t="s">
        <v>111</v>
      </c>
      <c r="D33" s="243" t="s">
        <v>129</v>
      </c>
      <c r="E33" s="294" t="s">
        <v>545</v>
      </c>
      <c r="F33" s="249">
        <v>1165750</v>
      </c>
      <c r="G33" s="249">
        <v>1146700</v>
      </c>
    </row>
    <row r="34" spans="1:7" s="302" customFormat="1" ht="38.25">
      <c r="A34" s="107">
        <v>31</v>
      </c>
      <c r="B34" s="108">
        <v>100035</v>
      </c>
      <c r="C34" s="243" t="s">
        <v>372</v>
      </c>
      <c r="D34" s="243" t="s">
        <v>373</v>
      </c>
      <c r="E34" s="294" t="s">
        <v>546</v>
      </c>
      <c r="F34" s="249">
        <v>478000</v>
      </c>
      <c r="G34" s="249">
        <v>150000</v>
      </c>
    </row>
    <row r="35" spans="1:7" s="302" customFormat="1" ht="51">
      <c r="A35" s="107">
        <v>32</v>
      </c>
      <c r="B35" s="108">
        <v>100036</v>
      </c>
      <c r="C35" s="243" t="s">
        <v>374</v>
      </c>
      <c r="D35" s="243" t="s">
        <v>375</v>
      </c>
      <c r="E35" s="294" t="s">
        <v>547</v>
      </c>
      <c r="F35" s="249">
        <v>15000</v>
      </c>
      <c r="G35" s="249">
        <v>15000</v>
      </c>
    </row>
    <row r="36" spans="1:7" s="302" customFormat="1" ht="51">
      <c r="A36" s="107">
        <v>33</v>
      </c>
      <c r="B36" s="108">
        <v>300051</v>
      </c>
      <c r="C36" s="243" t="s">
        <v>195</v>
      </c>
      <c r="D36" s="243" t="s">
        <v>196</v>
      </c>
      <c r="E36" s="294" t="s">
        <v>574</v>
      </c>
      <c r="F36" s="249">
        <v>4946490</v>
      </c>
      <c r="G36" s="249">
        <v>4946490</v>
      </c>
    </row>
    <row r="37" spans="1:7" s="261" customFormat="1" ht="38.25">
      <c r="A37" s="107">
        <v>34</v>
      </c>
      <c r="B37" s="107">
        <v>100007</v>
      </c>
      <c r="C37" s="296" t="s">
        <v>109</v>
      </c>
      <c r="D37" s="243" t="s">
        <v>81</v>
      </c>
      <c r="E37" s="294" t="s">
        <v>548</v>
      </c>
      <c r="F37" s="308">
        <v>2310000</v>
      </c>
      <c r="G37" s="308">
        <v>1848000</v>
      </c>
    </row>
    <row r="38" spans="1:7">
      <c r="A38" s="107">
        <v>35</v>
      </c>
      <c r="B38" s="303">
        <v>200002</v>
      </c>
      <c r="C38" s="312" t="s">
        <v>154</v>
      </c>
      <c r="D38" s="312" t="s">
        <v>156</v>
      </c>
      <c r="E38" s="359" t="s">
        <v>549</v>
      </c>
      <c r="F38" s="327">
        <v>470000</v>
      </c>
      <c r="G38" s="327">
        <v>320000</v>
      </c>
    </row>
    <row r="39" spans="1:7" ht="38.25" customHeight="1">
      <c r="A39" s="107">
        <v>36</v>
      </c>
      <c r="B39" s="120">
        <v>200015</v>
      </c>
      <c r="C39" s="313" t="s">
        <v>158</v>
      </c>
      <c r="D39" s="313" t="s">
        <v>62</v>
      </c>
      <c r="E39" s="361"/>
      <c r="F39" s="289">
        <v>50000</v>
      </c>
      <c r="G39" s="289">
        <v>35000</v>
      </c>
    </row>
    <row r="40" spans="1:7" ht="25.5">
      <c r="A40" s="107">
        <v>37</v>
      </c>
      <c r="B40" s="108">
        <v>200078</v>
      </c>
      <c r="C40" s="243" t="s">
        <v>395</v>
      </c>
      <c r="D40" s="243" t="s">
        <v>396</v>
      </c>
      <c r="E40" s="361"/>
      <c r="F40" s="249">
        <v>205000</v>
      </c>
      <c r="G40" s="249">
        <v>205000</v>
      </c>
    </row>
    <row r="41" spans="1:7" ht="25.5">
      <c r="A41" s="107">
        <v>38</v>
      </c>
      <c r="B41" s="120">
        <v>200020</v>
      </c>
      <c r="C41" s="314" t="s">
        <v>89</v>
      </c>
      <c r="D41" s="319" t="s">
        <v>90</v>
      </c>
      <c r="E41" s="361"/>
      <c r="F41" s="328">
        <v>3685979</v>
      </c>
      <c r="G41" s="328">
        <v>1063977</v>
      </c>
    </row>
    <row r="42" spans="1:7">
      <c r="A42" s="107">
        <v>39</v>
      </c>
      <c r="B42" s="303">
        <v>200008</v>
      </c>
      <c r="C42" s="312" t="s">
        <v>152</v>
      </c>
      <c r="D42" s="312" t="s">
        <v>153</v>
      </c>
      <c r="E42" s="361"/>
      <c r="F42" s="327">
        <v>1900000</v>
      </c>
      <c r="G42" s="327">
        <v>1900000</v>
      </c>
    </row>
    <row r="43" spans="1:7">
      <c r="A43" s="107">
        <v>40</v>
      </c>
      <c r="B43" s="107">
        <v>200039</v>
      </c>
      <c r="C43" s="312" t="s">
        <v>152</v>
      </c>
      <c r="D43" s="312" t="s">
        <v>239</v>
      </c>
      <c r="E43" s="361"/>
      <c r="F43" s="308">
        <v>2000000</v>
      </c>
      <c r="G43" s="308">
        <v>2000000</v>
      </c>
    </row>
    <row r="44" spans="1:7" ht="25.5" customHeight="1">
      <c r="A44" s="107">
        <v>41</v>
      </c>
      <c r="B44" s="303">
        <v>200016</v>
      </c>
      <c r="C44" s="312" t="s">
        <v>170</v>
      </c>
      <c r="D44" s="293" t="s">
        <v>171</v>
      </c>
      <c r="E44" s="361"/>
      <c r="F44" s="327">
        <v>350000</v>
      </c>
      <c r="G44" s="327">
        <v>300000</v>
      </c>
    </row>
    <row r="45" spans="1:7" ht="38.25">
      <c r="A45" s="107">
        <v>42</v>
      </c>
      <c r="B45" s="120">
        <v>200023</v>
      </c>
      <c r="C45" s="315" t="s">
        <v>93</v>
      </c>
      <c r="D45" s="315" t="s">
        <v>94</v>
      </c>
      <c r="E45" s="361"/>
      <c r="F45" s="289">
        <v>495000</v>
      </c>
      <c r="G45" s="289">
        <v>480000</v>
      </c>
    </row>
    <row r="46" spans="1:7" ht="38.25">
      <c r="A46" s="107">
        <v>43</v>
      </c>
      <c r="B46" s="120">
        <v>200024</v>
      </c>
      <c r="C46" s="315" t="s">
        <v>95</v>
      </c>
      <c r="D46" s="315" t="s">
        <v>96</v>
      </c>
      <c r="E46" s="361"/>
      <c r="F46" s="289">
        <v>454000</v>
      </c>
      <c r="G46" s="289">
        <v>50000</v>
      </c>
    </row>
    <row r="47" spans="1:7">
      <c r="A47" s="107">
        <v>44</v>
      </c>
      <c r="B47" s="108">
        <v>200035</v>
      </c>
      <c r="C47" s="243" t="s">
        <v>139</v>
      </c>
      <c r="D47" s="243" t="s">
        <v>140</v>
      </c>
      <c r="E47" s="361"/>
      <c r="F47" s="249">
        <v>495000</v>
      </c>
      <c r="G47" s="249">
        <v>495000</v>
      </c>
    </row>
    <row r="48" spans="1:7">
      <c r="A48" s="107">
        <v>45</v>
      </c>
      <c r="B48" s="108">
        <v>200040</v>
      </c>
      <c r="C48" s="293" t="s">
        <v>279</v>
      </c>
      <c r="D48" s="293" t="s">
        <v>280</v>
      </c>
      <c r="E48" s="361"/>
      <c r="F48" s="249">
        <v>496000</v>
      </c>
      <c r="G48" s="249">
        <v>465000</v>
      </c>
    </row>
    <row r="49" spans="1:7">
      <c r="A49" s="107">
        <v>46</v>
      </c>
      <c r="B49" s="108">
        <v>200041</v>
      </c>
      <c r="C49" s="243" t="s">
        <v>281</v>
      </c>
      <c r="D49" s="243" t="s">
        <v>282</v>
      </c>
      <c r="E49" s="361"/>
      <c r="F49" s="249">
        <v>499500</v>
      </c>
      <c r="G49" s="249">
        <v>465000</v>
      </c>
    </row>
    <row r="50" spans="1:7" ht="25.5">
      <c r="A50" s="107">
        <v>47</v>
      </c>
      <c r="B50" s="108">
        <v>200042</v>
      </c>
      <c r="C50" s="243" t="s">
        <v>283</v>
      </c>
      <c r="D50" s="243" t="s">
        <v>284</v>
      </c>
      <c r="E50" s="361"/>
      <c r="F50" s="249">
        <v>499932</v>
      </c>
      <c r="G50" s="249">
        <v>465000</v>
      </c>
    </row>
    <row r="51" spans="1:7" ht="25.5">
      <c r="A51" s="107">
        <v>48</v>
      </c>
      <c r="B51" s="108">
        <v>200043</v>
      </c>
      <c r="C51" s="243" t="s">
        <v>285</v>
      </c>
      <c r="D51" s="293" t="s">
        <v>286</v>
      </c>
      <c r="E51" s="361"/>
      <c r="F51" s="249">
        <v>325000</v>
      </c>
      <c r="G51" s="249">
        <f>100000+100000</f>
        <v>200000</v>
      </c>
    </row>
    <row r="52" spans="1:7" ht="25.5">
      <c r="A52" s="107">
        <v>49</v>
      </c>
      <c r="B52" s="108">
        <v>200044</v>
      </c>
      <c r="C52" s="243" t="s">
        <v>253</v>
      </c>
      <c r="D52" s="243" t="s">
        <v>254</v>
      </c>
      <c r="E52" s="361"/>
      <c r="F52" s="249">
        <v>499000</v>
      </c>
      <c r="G52" s="249">
        <v>466000</v>
      </c>
    </row>
    <row r="53" spans="1:7" ht="25.5">
      <c r="A53" s="107">
        <v>50</v>
      </c>
      <c r="B53" s="108">
        <v>200045</v>
      </c>
      <c r="C53" s="243" t="s">
        <v>427</v>
      </c>
      <c r="D53" s="243" t="s">
        <v>426</v>
      </c>
      <c r="E53" s="361"/>
      <c r="F53" s="249">
        <v>495000</v>
      </c>
      <c r="G53" s="249">
        <v>495000</v>
      </c>
    </row>
    <row r="54" spans="1:7">
      <c r="A54" s="107">
        <v>51</v>
      </c>
      <c r="B54" s="108">
        <v>200046</v>
      </c>
      <c r="C54" s="243" t="s">
        <v>255</v>
      </c>
      <c r="D54" s="243" t="s">
        <v>256</v>
      </c>
      <c r="E54" s="361"/>
      <c r="F54" s="249">
        <v>498000</v>
      </c>
      <c r="G54" s="249">
        <v>498000</v>
      </c>
    </row>
    <row r="55" spans="1:7">
      <c r="A55" s="107">
        <v>52</v>
      </c>
      <c r="B55" s="108">
        <v>200050</v>
      </c>
      <c r="C55" s="243" t="s">
        <v>293</v>
      </c>
      <c r="D55" s="243" t="s">
        <v>294</v>
      </c>
      <c r="E55" s="361"/>
      <c r="F55" s="249">
        <v>500000</v>
      </c>
      <c r="G55" s="249">
        <v>500000</v>
      </c>
    </row>
    <row r="56" spans="1:7">
      <c r="A56" s="107">
        <v>53</v>
      </c>
      <c r="B56" s="305">
        <v>200051</v>
      </c>
      <c r="C56" s="243" t="s">
        <v>289</v>
      </c>
      <c r="D56" s="243" t="s">
        <v>290</v>
      </c>
      <c r="E56" s="361"/>
      <c r="F56" s="249">
        <v>470000</v>
      </c>
      <c r="G56" s="249">
        <f>316000+154000</f>
        <v>470000</v>
      </c>
    </row>
    <row r="57" spans="1:7" ht="25.5">
      <c r="A57" s="107">
        <v>54</v>
      </c>
      <c r="B57" s="108">
        <v>200052</v>
      </c>
      <c r="C57" s="243" t="s">
        <v>291</v>
      </c>
      <c r="D57" s="243" t="s">
        <v>292</v>
      </c>
      <c r="E57" s="361"/>
      <c r="F57" s="249">
        <v>180000</v>
      </c>
      <c r="G57" s="249">
        <v>160000</v>
      </c>
    </row>
    <row r="58" spans="1:7" ht="25.5">
      <c r="A58" s="107">
        <v>55</v>
      </c>
      <c r="B58" s="108">
        <v>200053</v>
      </c>
      <c r="C58" s="243" t="s">
        <v>295</v>
      </c>
      <c r="D58" s="243" t="s">
        <v>296</v>
      </c>
      <c r="E58" s="361"/>
      <c r="F58" s="249">
        <v>260000</v>
      </c>
      <c r="G58" s="249">
        <f>187000+73000</f>
        <v>260000</v>
      </c>
    </row>
    <row r="59" spans="1:7" ht="25.5">
      <c r="A59" s="107">
        <v>56</v>
      </c>
      <c r="B59" s="108">
        <v>200054</v>
      </c>
      <c r="C59" s="243" t="s">
        <v>1</v>
      </c>
      <c r="D59" s="243" t="s">
        <v>297</v>
      </c>
      <c r="E59" s="361"/>
      <c r="F59" s="249">
        <v>498764</v>
      </c>
      <c r="G59" s="249">
        <f>465000+33764</f>
        <v>498764</v>
      </c>
    </row>
    <row r="60" spans="1:7">
      <c r="A60" s="107">
        <v>57</v>
      </c>
      <c r="B60" s="108">
        <v>200055</v>
      </c>
      <c r="C60" s="243" t="s">
        <v>339</v>
      </c>
      <c r="D60" s="243" t="s">
        <v>340</v>
      </c>
      <c r="E60" s="361"/>
      <c r="F60" s="249">
        <v>495000</v>
      </c>
      <c r="G60" s="249">
        <v>495000</v>
      </c>
    </row>
    <row r="61" spans="1:7" ht="25.5">
      <c r="A61" s="107">
        <v>58</v>
      </c>
      <c r="B61" s="108">
        <v>200057</v>
      </c>
      <c r="C61" s="243" t="s">
        <v>345</v>
      </c>
      <c r="D61" s="243" t="s">
        <v>346</v>
      </c>
      <c r="E61" s="361"/>
      <c r="F61" s="249">
        <v>499500</v>
      </c>
      <c r="G61" s="249">
        <v>306500</v>
      </c>
    </row>
    <row r="62" spans="1:7">
      <c r="A62" s="107">
        <v>59</v>
      </c>
      <c r="B62" s="108">
        <v>200060</v>
      </c>
      <c r="C62" s="243" t="s">
        <v>341</v>
      </c>
      <c r="D62" s="243" t="s">
        <v>342</v>
      </c>
      <c r="E62" s="361"/>
      <c r="F62" s="249">
        <v>411554</v>
      </c>
      <c r="G62" s="249">
        <f>200000+200000</f>
        <v>400000</v>
      </c>
    </row>
    <row r="63" spans="1:7">
      <c r="A63" s="107">
        <v>60</v>
      </c>
      <c r="B63" s="108">
        <v>200061</v>
      </c>
      <c r="C63" s="243" t="s">
        <v>343</v>
      </c>
      <c r="D63" s="243" t="s">
        <v>344</v>
      </c>
      <c r="E63" s="361"/>
      <c r="F63" s="249">
        <v>500000</v>
      </c>
      <c r="G63" s="249">
        <v>166000</v>
      </c>
    </row>
    <row r="64" spans="1:7">
      <c r="A64" s="107">
        <v>61</v>
      </c>
      <c r="B64" s="108">
        <v>200065</v>
      </c>
      <c r="C64" s="243" t="s">
        <v>387</v>
      </c>
      <c r="D64" s="243" t="s">
        <v>388</v>
      </c>
      <c r="E64" s="361"/>
      <c r="F64" s="249">
        <v>239000</v>
      </c>
      <c r="G64" s="249">
        <v>140000</v>
      </c>
    </row>
    <row r="65" spans="1:7" ht="25.5">
      <c r="A65" s="107">
        <v>62</v>
      </c>
      <c r="B65" s="108">
        <v>200067</v>
      </c>
      <c r="C65" s="243" t="s">
        <v>110</v>
      </c>
      <c r="D65" s="243" t="s">
        <v>348</v>
      </c>
      <c r="E65" s="361"/>
      <c r="F65" s="249">
        <v>459975</v>
      </c>
      <c r="G65" s="249">
        <v>454277</v>
      </c>
    </row>
    <row r="66" spans="1:7" ht="38.25">
      <c r="A66" s="107">
        <v>63</v>
      </c>
      <c r="B66" s="108">
        <v>200068</v>
      </c>
      <c r="C66" s="243" t="s">
        <v>110</v>
      </c>
      <c r="D66" s="243" t="s">
        <v>347</v>
      </c>
      <c r="E66" s="361"/>
      <c r="F66" s="249">
        <v>473688</v>
      </c>
      <c r="G66" s="249">
        <v>471002</v>
      </c>
    </row>
    <row r="67" spans="1:7" ht="25.5">
      <c r="A67" s="107">
        <v>64</v>
      </c>
      <c r="B67" s="108">
        <v>200069</v>
      </c>
      <c r="C67" s="243" t="s">
        <v>110</v>
      </c>
      <c r="D67" s="243" t="s">
        <v>349</v>
      </c>
      <c r="E67" s="361"/>
      <c r="F67" s="249">
        <v>473758</v>
      </c>
      <c r="G67" s="249">
        <v>469462</v>
      </c>
    </row>
    <row r="68" spans="1:7" ht="25.5">
      <c r="A68" s="107">
        <v>65</v>
      </c>
      <c r="B68" s="108">
        <v>400031</v>
      </c>
      <c r="C68" s="243" t="s">
        <v>233</v>
      </c>
      <c r="D68" s="243" t="s">
        <v>205</v>
      </c>
      <c r="E68" s="361"/>
      <c r="F68" s="249">
        <v>520000</v>
      </c>
      <c r="G68" s="249">
        <f>350000+170000</f>
        <v>520000</v>
      </c>
    </row>
    <row r="69" spans="1:7">
      <c r="A69" s="107">
        <v>66</v>
      </c>
      <c r="B69" s="108">
        <v>400033</v>
      </c>
      <c r="C69" s="313" t="s">
        <v>454</v>
      </c>
      <c r="D69" s="243" t="s">
        <v>406</v>
      </c>
      <c r="E69" s="361"/>
      <c r="F69" s="289">
        <v>170000</v>
      </c>
      <c r="G69" s="289">
        <v>170000</v>
      </c>
    </row>
    <row r="70" spans="1:7" ht="25.5">
      <c r="A70" s="107">
        <v>67</v>
      </c>
      <c r="B70" s="108" t="s">
        <v>300</v>
      </c>
      <c r="C70" s="243" t="s">
        <v>301</v>
      </c>
      <c r="D70" s="243" t="s">
        <v>302</v>
      </c>
      <c r="E70" s="361"/>
      <c r="F70" s="249">
        <v>485449</v>
      </c>
      <c r="G70" s="249">
        <v>150000</v>
      </c>
    </row>
    <row r="71" spans="1:7" ht="25.5">
      <c r="A71" s="107">
        <v>68</v>
      </c>
      <c r="B71" s="108" t="s">
        <v>163</v>
      </c>
      <c r="C71" s="243" t="s">
        <v>162</v>
      </c>
      <c r="D71" s="243" t="s">
        <v>165</v>
      </c>
      <c r="E71" s="361"/>
      <c r="F71" s="249">
        <v>485000</v>
      </c>
      <c r="G71" s="249">
        <f>300000+185000</f>
        <v>485000</v>
      </c>
    </row>
    <row r="72" spans="1:7" ht="25.5">
      <c r="A72" s="107">
        <v>69</v>
      </c>
      <c r="B72" s="108" t="s">
        <v>159</v>
      </c>
      <c r="C72" s="243" t="s">
        <v>160</v>
      </c>
      <c r="D72" s="243" t="s">
        <v>161</v>
      </c>
      <c r="E72" s="361"/>
      <c r="F72" s="249">
        <v>497683</v>
      </c>
      <c r="G72" s="249">
        <v>497683</v>
      </c>
    </row>
    <row r="73" spans="1:7" ht="25.5">
      <c r="A73" s="107">
        <v>70</v>
      </c>
      <c r="B73" s="108">
        <v>200071</v>
      </c>
      <c r="C73" s="243" t="s">
        <v>394</v>
      </c>
      <c r="D73" s="243" t="s">
        <v>389</v>
      </c>
      <c r="E73" s="361"/>
      <c r="F73" s="249">
        <v>500000</v>
      </c>
      <c r="G73" s="249">
        <v>200000</v>
      </c>
    </row>
    <row r="74" spans="1:7" ht="25.5">
      <c r="A74" s="107">
        <v>71</v>
      </c>
      <c r="B74" s="108">
        <v>200072</v>
      </c>
      <c r="C74" s="243" t="s">
        <v>390</v>
      </c>
      <c r="D74" s="243" t="s">
        <v>389</v>
      </c>
      <c r="E74" s="361"/>
      <c r="F74" s="249">
        <v>287000</v>
      </c>
      <c r="G74" s="249">
        <v>150000</v>
      </c>
    </row>
    <row r="75" spans="1:7" ht="25.5">
      <c r="A75" s="107">
        <v>72</v>
      </c>
      <c r="B75" s="108">
        <v>200072</v>
      </c>
      <c r="C75" s="243" t="s">
        <v>391</v>
      </c>
      <c r="D75" s="243" t="s">
        <v>386</v>
      </c>
      <c r="E75" s="361"/>
      <c r="F75" s="249">
        <v>268000</v>
      </c>
      <c r="G75" s="249">
        <v>150000</v>
      </c>
    </row>
    <row r="76" spans="1:7" ht="25.5">
      <c r="A76" s="107">
        <v>73</v>
      </c>
      <c r="B76" s="108">
        <v>200074</v>
      </c>
      <c r="C76" s="243" t="s">
        <v>393</v>
      </c>
      <c r="D76" s="243" t="s">
        <v>389</v>
      </c>
      <c r="E76" s="361"/>
      <c r="F76" s="249">
        <v>325000</v>
      </c>
      <c r="G76" s="249">
        <v>150000</v>
      </c>
    </row>
    <row r="77" spans="1:7" ht="25.5">
      <c r="A77" s="107">
        <v>74</v>
      </c>
      <c r="B77" s="108">
        <v>200075</v>
      </c>
      <c r="C77" s="243" t="s">
        <v>392</v>
      </c>
      <c r="D77" s="243" t="s">
        <v>389</v>
      </c>
      <c r="E77" s="361"/>
      <c r="F77" s="249">
        <v>251000</v>
      </c>
      <c r="G77" s="249">
        <v>150000</v>
      </c>
    </row>
    <row r="78" spans="1:7">
      <c r="A78" s="107">
        <v>75</v>
      </c>
      <c r="B78" s="303">
        <v>200004</v>
      </c>
      <c r="C78" s="312" t="s">
        <v>148</v>
      </c>
      <c r="D78" s="312" t="s">
        <v>7</v>
      </c>
      <c r="E78" s="360"/>
      <c r="F78" s="327">
        <v>499822</v>
      </c>
      <c r="G78" s="327">
        <v>470000</v>
      </c>
    </row>
    <row r="79" spans="1:7" ht="38.25">
      <c r="A79" s="107">
        <v>76</v>
      </c>
      <c r="B79" s="303">
        <v>200013</v>
      </c>
      <c r="C79" s="312" t="s">
        <v>45</v>
      </c>
      <c r="D79" s="312" t="s">
        <v>157</v>
      </c>
      <c r="E79" s="304" t="s">
        <v>550</v>
      </c>
      <c r="F79" s="327">
        <v>497250</v>
      </c>
      <c r="G79" s="327">
        <v>490000</v>
      </c>
    </row>
    <row r="80" spans="1:7" ht="51" customHeight="1">
      <c r="A80" s="107">
        <v>77</v>
      </c>
      <c r="B80" s="107">
        <v>200005</v>
      </c>
      <c r="C80" s="293" t="s">
        <v>4</v>
      </c>
      <c r="D80" s="293" t="s">
        <v>149</v>
      </c>
      <c r="E80" s="304" t="s">
        <v>533</v>
      </c>
      <c r="F80" s="308">
        <v>50000</v>
      </c>
      <c r="G80" s="308">
        <v>50000</v>
      </c>
    </row>
    <row r="81" spans="1:7" ht="63.75">
      <c r="A81" s="107">
        <v>78</v>
      </c>
      <c r="B81" s="107">
        <v>200006</v>
      </c>
      <c r="C81" s="293" t="s">
        <v>2</v>
      </c>
      <c r="D81" s="293" t="s">
        <v>3</v>
      </c>
      <c r="E81" s="304" t="s">
        <v>533</v>
      </c>
      <c r="F81" s="308">
        <v>75000</v>
      </c>
      <c r="G81" s="308">
        <v>75000</v>
      </c>
    </row>
    <row r="82" spans="1:7" ht="25.5">
      <c r="A82" s="107">
        <v>79</v>
      </c>
      <c r="B82" s="107">
        <v>200025</v>
      </c>
      <c r="C82" s="293" t="s">
        <v>277</v>
      </c>
      <c r="D82" s="293" t="s">
        <v>278</v>
      </c>
      <c r="E82" s="304" t="s">
        <v>533</v>
      </c>
      <c r="F82" s="308">
        <v>30000</v>
      </c>
      <c r="G82" s="308">
        <v>30000</v>
      </c>
    </row>
    <row r="83" spans="1:7" ht="25.5">
      <c r="A83" s="107">
        <v>80</v>
      </c>
      <c r="B83" s="303">
        <v>200011</v>
      </c>
      <c r="C83" s="312" t="s">
        <v>74</v>
      </c>
      <c r="D83" s="293" t="s">
        <v>169</v>
      </c>
      <c r="E83" s="46" t="s">
        <v>551</v>
      </c>
      <c r="F83" s="327">
        <v>924600</v>
      </c>
      <c r="G83" s="289">
        <f>600000+250000</f>
        <v>850000</v>
      </c>
    </row>
    <row r="84" spans="1:7" ht="38.25">
      <c r="A84" s="107">
        <v>81</v>
      </c>
      <c r="B84" s="107">
        <v>200012</v>
      </c>
      <c r="C84" s="293" t="s">
        <v>40</v>
      </c>
      <c r="D84" s="293" t="s">
        <v>151</v>
      </c>
      <c r="E84" s="46" t="s">
        <v>552</v>
      </c>
      <c r="F84" s="308">
        <v>990000</v>
      </c>
      <c r="G84" s="308">
        <v>990000</v>
      </c>
    </row>
    <row r="85" spans="1:7" ht="25.5" customHeight="1">
      <c r="A85" s="107">
        <v>82</v>
      </c>
      <c r="B85" s="120">
        <v>200014</v>
      </c>
      <c r="C85" s="313" t="s">
        <v>154</v>
      </c>
      <c r="D85" s="243" t="s">
        <v>172</v>
      </c>
      <c r="E85" s="359" t="s">
        <v>551</v>
      </c>
      <c r="F85" s="289">
        <v>7397000</v>
      </c>
      <c r="G85" s="289">
        <v>7397000</v>
      </c>
    </row>
    <row r="86" spans="1:7" ht="25.5">
      <c r="A86" s="107">
        <v>83</v>
      </c>
      <c r="B86" s="120">
        <v>200022</v>
      </c>
      <c r="C86" s="312" t="s">
        <v>91</v>
      </c>
      <c r="D86" s="293" t="s">
        <v>92</v>
      </c>
      <c r="E86" s="361"/>
      <c r="F86" s="289">
        <v>375000</v>
      </c>
      <c r="G86" s="289">
        <v>375000</v>
      </c>
    </row>
    <row r="87" spans="1:7" ht="38.25">
      <c r="A87" s="107">
        <v>84</v>
      </c>
      <c r="B87" s="108">
        <v>200081</v>
      </c>
      <c r="C87" s="243" t="s">
        <v>240</v>
      </c>
      <c r="D87" s="243" t="s">
        <v>364</v>
      </c>
      <c r="E87" s="361"/>
      <c r="F87" s="249">
        <v>473535</v>
      </c>
      <c r="G87" s="249">
        <v>473535</v>
      </c>
    </row>
    <row r="88" spans="1:7" ht="51">
      <c r="A88" s="107">
        <v>85</v>
      </c>
      <c r="B88" s="120">
        <v>200029</v>
      </c>
      <c r="C88" s="243" t="s">
        <v>80</v>
      </c>
      <c r="D88" s="320" t="s">
        <v>99</v>
      </c>
      <c r="E88" s="361"/>
      <c r="F88" s="289">
        <v>400000</v>
      </c>
      <c r="G88" s="289">
        <f>340000+40000</f>
        <v>380000</v>
      </c>
    </row>
    <row r="89" spans="1:7" ht="38.25">
      <c r="A89" s="107">
        <v>86</v>
      </c>
      <c r="B89" s="120">
        <v>200064</v>
      </c>
      <c r="C89" s="313" t="s">
        <v>150</v>
      </c>
      <c r="D89" s="243" t="s">
        <v>276</v>
      </c>
      <c r="E89" s="360"/>
      <c r="F89" s="289">
        <v>1090000</v>
      </c>
      <c r="G89" s="289">
        <v>1090000</v>
      </c>
    </row>
    <row r="90" spans="1:7" ht="38.25">
      <c r="A90" s="107">
        <v>87</v>
      </c>
      <c r="B90" s="107">
        <v>200017</v>
      </c>
      <c r="C90" s="293" t="s">
        <v>53</v>
      </c>
      <c r="D90" s="243" t="s">
        <v>54</v>
      </c>
      <c r="E90" s="147" t="s">
        <v>53</v>
      </c>
      <c r="F90" s="308">
        <v>40000</v>
      </c>
      <c r="G90" s="308">
        <v>40000</v>
      </c>
    </row>
    <row r="91" spans="1:7" ht="38.25">
      <c r="A91" s="107">
        <v>88</v>
      </c>
      <c r="B91" s="303">
        <v>200021</v>
      </c>
      <c r="C91" s="312" t="s">
        <v>164</v>
      </c>
      <c r="D91" s="321" t="s">
        <v>166</v>
      </c>
      <c r="E91" s="147" t="s">
        <v>164</v>
      </c>
      <c r="F91" s="249">
        <v>125000</v>
      </c>
      <c r="G91" s="249">
        <v>90700</v>
      </c>
    </row>
    <row r="92" spans="1:7" ht="51">
      <c r="A92" s="107">
        <v>89</v>
      </c>
      <c r="B92" s="303">
        <v>200028</v>
      </c>
      <c r="C92" s="293" t="s">
        <v>98</v>
      </c>
      <c r="D92" s="322" t="s">
        <v>97</v>
      </c>
      <c r="E92" s="147" t="s">
        <v>98</v>
      </c>
      <c r="F92" s="327">
        <v>20000</v>
      </c>
      <c r="G92" s="327">
        <v>20000</v>
      </c>
    </row>
    <row r="93" spans="1:7" ht="25.5">
      <c r="A93" s="107">
        <v>90</v>
      </c>
      <c r="B93" s="108">
        <v>200033</v>
      </c>
      <c r="C93" s="243" t="s">
        <v>154</v>
      </c>
      <c r="D93" s="243" t="s">
        <v>138</v>
      </c>
      <c r="E93" s="46" t="s">
        <v>553</v>
      </c>
      <c r="F93" s="249">
        <v>10000</v>
      </c>
      <c r="G93" s="249">
        <v>10000</v>
      </c>
    </row>
    <row r="94" spans="1:7" ht="25.5">
      <c r="A94" s="107">
        <v>91</v>
      </c>
      <c r="B94" s="108">
        <v>200034</v>
      </c>
      <c r="C94" s="243" t="s">
        <v>234</v>
      </c>
      <c r="D94" s="243" t="s">
        <v>174</v>
      </c>
      <c r="E94" s="46" t="s">
        <v>554</v>
      </c>
      <c r="F94" s="249">
        <v>50000</v>
      </c>
      <c r="G94" s="249">
        <v>50000</v>
      </c>
    </row>
    <row r="95" spans="1:7" ht="25.5">
      <c r="A95" s="107">
        <v>92</v>
      </c>
      <c r="B95" s="107">
        <v>200037</v>
      </c>
      <c r="C95" s="243" t="s">
        <v>251</v>
      </c>
      <c r="D95" s="323" t="s">
        <v>252</v>
      </c>
      <c r="E95" s="148" t="s">
        <v>251</v>
      </c>
      <c r="F95" s="249">
        <v>30000</v>
      </c>
      <c r="G95" s="249">
        <v>30000</v>
      </c>
    </row>
    <row r="96" spans="1:7" ht="51">
      <c r="A96" s="107">
        <v>93</v>
      </c>
      <c r="B96" s="108">
        <v>200059</v>
      </c>
      <c r="C96" s="243" t="s">
        <v>350</v>
      </c>
      <c r="D96" s="243" t="s">
        <v>351</v>
      </c>
      <c r="E96" s="359" t="s">
        <v>551</v>
      </c>
      <c r="F96" s="249">
        <v>425000</v>
      </c>
      <c r="G96" s="249">
        <v>275000</v>
      </c>
    </row>
    <row r="97" spans="1:7" ht="25.5">
      <c r="A97" s="107">
        <v>94</v>
      </c>
      <c r="B97" s="108">
        <v>200047</v>
      </c>
      <c r="C97" s="243" t="s">
        <v>110</v>
      </c>
      <c r="D97" s="243" t="s">
        <v>304</v>
      </c>
      <c r="E97" s="360"/>
      <c r="F97" s="249">
        <v>745000</v>
      </c>
      <c r="G97" s="249">
        <v>675000</v>
      </c>
    </row>
    <row r="98" spans="1:7" ht="25.5">
      <c r="A98" s="107">
        <v>95</v>
      </c>
      <c r="B98" s="108">
        <v>200066</v>
      </c>
      <c r="C98" s="243" t="s">
        <v>236</v>
      </c>
      <c r="D98" s="243" t="s">
        <v>235</v>
      </c>
      <c r="E98" s="46" t="s">
        <v>555</v>
      </c>
      <c r="F98" s="249">
        <v>626500</v>
      </c>
      <c r="G98" s="249">
        <v>208000</v>
      </c>
    </row>
    <row r="99" spans="1:7" ht="38.25">
      <c r="A99" s="107">
        <v>96</v>
      </c>
      <c r="B99" s="108" t="s">
        <v>155</v>
      </c>
      <c r="C99" s="243" t="s">
        <v>150</v>
      </c>
      <c r="D99" s="243" t="s">
        <v>8</v>
      </c>
      <c r="E99" s="359" t="s">
        <v>556</v>
      </c>
      <c r="F99" s="249">
        <v>1200000</v>
      </c>
      <c r="G99" s="249">
        <v>1107181</v>
      </c>
    </row>
    <row r="100" spans="1:7" ht="38.25">
      <c r="A100" s="107">
        <v>97</v>
      </c>
      <c r="B100" s="108" t="s">
        <v>332</v>
      </c>
      <c r="C100" s="243" t="s">
        <v>150</v>
      </c>
      <c r="D100" s="243" t="s">
        <v>173</v>
      </c>
      <c r="E100" s="361"/>
      <c r="F100" s="249">
        <v>1200000</v>
      </c>
      <c r="G100" s="249">
        <v>1240949</v>
      </c>
    </row>
    <row r="101" spans="1:7" ht="25.5">
      <c r="A101" s="107">
        <v>98</v>
      </c>
      <c r="B101" s="108" t="s">
        <v>167</v>
      </c>
      <c r="C101" s="243" t="s">
        <v>137</v>
      </c>
      <c r="D101" s="243" t="s">
        <v>168</v>
      </c>
      <c r="E101" s="360"/>
      <c r="F101" s="249">
        <v>1641360</v>
      </c>
      <c r="G101" s="249">
        <v>1641724</v>
      </c>
    </row>
    <row r="102" spans="1:7" ht="12.75" customHeight="1">
      <c r="A102" s="107">
        <v>99</v>
      </c>
      <c r="B102" s="108">
        <v>200073</v>
      </c>
      <c r="C102" s="243" t="s">
        <v>385</v>
      </c>
      <c r="D102" s="243" t="s">
        <v>384</v>
      </c>
      <c r="E102" s="359" t="s">
        <v>533</v>
      </c>
      <c r="F102" s="249">
        <v>255000</v>
      </c>
      <c r="G102" s="249">
        <v>233752</v>
      </c>
    </row>
    <row r="103" spans="1:7" ht="25.5">
      <c r="A103" s="107">
        <v>100</v>
      </c>
      <c r="B103" s="108">
        <v>200080</v>
      </c>
      <c r="C103" s="243" t="s">
        <v>397</v>
      </c>
      <c r="D103" s="243" t="s">
        <v>398</v>
      </c>
      <c r="E103" s="360"/>
      <c r="F103" s="249">
        <v>41140</v>
      </c>
      <c r="G103" s="249">
        <v>41140</v>
      </c>
    </row>
    <row r="104" spans="1:7" ht="38.25" customHeight="1">
      <c r="A104" s="107">
        <v>101</v>
      </c>
      <c r="B104" s="108">
        <v>300047</v>
      </c>
      <c r="C104" s="243" t="s">
        <v>314</v>
      </c>
      <c r="D104" s="243" t="s">
        <v>315</v>
      </c>
      <c r="E104" s="359" t="s">
        <v>557</v>
      </c>
      <c r="F104" s="249">
        <v>500000</v>
      </c>
      <c r="G104" s="249">
        <v>500000</v>
      </c>
    </row>
    <row r="105" spans="1:7" ht="25.5" customHeight="1">
      <c r="A105" s="107">
        <v>102</v>
      </c>
      <c r="B105" s="108">
        <v>300057</v>
      </c>
      <c r="C105" s="243" t="s">
        <v>110</v>
      </c>
      <c r="D105" s="243" t="s">
        <v>331</v>
      </c>
      <c r="E105" s="361"/>
      <c r="F105" s="249">
        <v>1666230</v>
      </c>
      <c r="G105" s="249">
        <f>998661+600812</f>
        <v>1599473</v>
      </c>
    </row>
    <row r="106" spans="1:7" ht="51">
      <c r="A106" s="107">
        <v>103</v>
      </c>
      <c r="B106" s="108">
        <v>300055</v>
      </c>
      <c r="C106" s="243" t="s">
        <v>154</v>
      </c>
      <c r="D106" s="243" t="s">
        <v>329</v>
      </c>
      <c r="E106" s="361"/>
      <c r="F106" s="249">
        <v>5200000</v>
      </c>
      <c r="G106" s="249">
        <f>200000+300000+150000</f>
        <v>650000</v>
      </c>
    </row>
    <row r="107" spans="1:7" ht="25.5">
      <c r="A107" s="107">
        <v>104</v>
      </c>
      <c r="B107" s="108" t="s">
        <v>414</v>
      </c>
      <c r="C107" s="243" t="s">
        <v>415</v>
      </c>
      <c r="D107" s="243" t="s">
        <v>416</v>
      </c>
      <c r="E107" s="361"/>
      <c r="F107" s="249">
        <v>326157</v>
      </c>
      <c r="G107" s="249">
        <v>125000</v>
      </c>
    </row>
    <row r="108" spans="1:7" ht="38.25">
      <c r="A108" s="107">
        <v>105</v>
      </c>
      <c r="B108" s="108">
        <v>400048</v>
      </c>
      <c r="C108" s="243" t="s">
        <v>150</v>
      </c>
      <c r="D108" s="243" t="s">
        <v>330</v>
      </c>
      <c r="E108" s="360"/>
      <c r="F108" s="249">
        <v>200000</v>
      </c>
      <c r="G108" s="249">
        <v>149335</v>
      </c>
    </row>
    <row r="109" spans="1:7" ht="38.25">
      <c r="A109" s="107">
        <v>106</v>
      </c>
      <c r="B109" s="108">
        <v>300052</v>
      </c>
      <c r="C109" s="243" t="s">
        <v>110</v>
      </c>
      <c r="D109" s="243" t="s">
        <v>360</v>
      </c>
      <c r="E109" s="359" t="s">
        <v>558</v>
      </c>
      <c r="F109" s="249">
        <v>3406608</v>
      </c>
      <c r="G109" s="249">
        <v>1530786</v>
      </c>
    </row>
    <row r="110" spans="1:7" ht="51">
      <c r="A110" s="107">
        <v>107</v>
      </c>
      <c r="B110" s="108">
        <v>300014</v>
      </c>
      <c r="C110" s="243" t="s">
        <v>60</v>
      </c>
      <c r="D110" s="243" t="s">
        <v>61</v>
      </c>
      <c r="E110" s="361"/>
      <c r="F110" s="249">
        <v>60435</v>
      </c>
      <c r="G110" s="249">
        <v>60435</v>
      </c>
    </row>
    <row r="111" spans="1:7" ht="51">
      <c r="A111" s="107">
        <v>108</v>
      </c>
      <c r="B111" s="108" t="s">
        <v>417</v>
      </c>
      <c r="C111" s="243" t="s">
        <v>110</v>
      </c>
      <c r="D111" s="243" t="s">
        <v>363</v>
      </c>
      <c r="E111" s="360"/>
      <c r="F111" s="249">
        <v>46926</v>
      </c>
      <c r="G111" s="249">
        <v>46926</v>
      </c>
    </row>
    <row r="112" spans="1:7" ht="38.25" customHeight="1">
      <c r="A112" s="107">
        <v>109</v>
      </c>
      <c r="B112" s="108">
        <v>300040</v>
      </c>
      <c r="C112" s="243" t="s">
        <v>418</v>
      </c>
      <c r="D112" s="243" t="s">
        <v>419</v>
      </c>
      <c r="E112" s="359" t="s">
        <v>558</v>
      </c>
      <c r="F112" s="249">
        <v>75000</v>
      </c>
      <c r="G112" s="249">
        <v>40000</v>
      </c>
    </row>
    <row r="113" spans="1:7" ht="25.5">
      <c r="A113" s="107">
        <v>110</v>
      </c>
      <c r="B113" s="108">
        <v>300039</v>
      </c>
      <c r="C113" s="315" t="s">
        <v>310</v>
      </c>
      <c r="D113" s="315" t="s">
        <v>311</v>
      </c>
      <c r="E113" s="361"/>
      <c r="F113" s="249">
        <v>150000</v>
      </c>
      <c r="G113" s="249">
        <v>50000</v>
      </c>
    </row>
    <row r="114" spans="1:7">
      <c r="A114" s="107">
        <v>111</v>
      </c>
      <c r="B114" s="107">
        <v>300041</v>
      </c>
      <c r="C114" s="243" t="s">
        <v>187</v>
      </c>
      <c r="D114" s="293" t="s">
        <v>188</v>
      </c>
      <c r="E114" s="361"/>
      <c r="F114" s="249">
        <v>2974153</v>
      </c>
      <c r="G114" s="249">
        <v>1000000</v>
      </c>
    </row>
    <row r="115" spans="1:7" ht="25.5">
      <c r="A115" s="107">
        <v>112</v>
      </c>
      <c r="B115" s="108">
        <v>300008</v>
      </c>
      <c r="C115" s="243" t="s">
        <v>76</v>
      </c>
      <c r="D115" s="243" t="s">
        <v>370</v>
      </c>
      <c r="E115" s="361"/>
      <c r="F115" s="249">
        <v>100000</v>
      </c>
      <c r="G115" s="249">
        <v>100000</v>
      </c>
    </row>
    <row r="116" spans="1:7" ht="38.25" customHeight="1">
      <c r="A116" s="107">
        <v>113</v>
      </c>
      <c r="B116" s="108">
        <v>300035</v>
      </c>
      <c r="C116" s="315" t="s">
        <v>154</v>
      </c>
      <c r="D116" s="315" t="s">
        <v>178</v>
      </c>
      <c r="E116" s="361"/>
      <c r="F116" s="249">
        <v>194940</v>
      </c>
      <c r="G116" s="249">
        <v>170573</v>
      </c>
    </row>
    <row r="117" spans="1:7" ht="38.25" customHeight="1">
      <c r="A117" s="107">
        <v>114</v>
      </c>
      <c r="B117" s="108" t="s">
        <v>238</v>
      </c>
      <c r="C117" s="243" t="s">
        <v>28</v>
      </c>
      <c r="D117" s="243" t="s">
        <v>175</v>
      </c>
      <c r="E117" s="361"/>
      <c r="F117" s="249">
        <v>354000</v>
      </c>
      <c r="G117" s="249">
        <v>218000</v>
      </c>
    </row>
    <row r="118" spans="1:7" ht="25.5">
      <c r="A118" s="107">
        <v>115</v>
      </c>
      <c r="B118" s="108" t="s">
        <v>399</v>
      </c>
      <c r="C118" s="243" t="s">
        <v>308</v>
      </c>
      <c r="D118" s="243" t="s">
        <v>309</v>
      </c>
      <c r="E118" s="361"/>
      <c r="F118" s="249">
        <v>27500</v>
      </c>
      <c r="G118" s="249">
        <v>27500</v>
      </c>
    </row>
    <row r="119" spans="1:7" ht="25.5">
      <c r="A119" s="107">
        <v>116</v>
      </c>
      <c r="B119" s="108" t="s">
        <v>420</v>
      </c>
      <c r="C119" s="243" t="s">
        <v>421</v>
      </c>
      <c r="D119" s="243" t="s">
        <v>422</v>
      </c>
      <c r="E119" s="361"/>
      <c r="F119" s="249">
        <v>382741</v>
      </c>
      <c r="G119" s="249">
        <v>110000</v>
      </c>
    </row>
    <row r="120" spans="1:7" ht="38.25">
      <c r="A120" s="107">
        <v>117</v>
      </c>
      <c r="B120" s="108">
        <v>300037</v>
      </c>
      <c r="C120" s="315" t="s">
        <v>176</v>
      </c>
      <c r="D120" s="315" t="s">
        <v>102</v>
      </c>
      <c r="E120" s="361"/>
      <c r="F120" s="249">
        <v>300000</v>
      </c>
      <c r="G120" s="249">
        <v>200000</v>
      </c>
    </row>
    <row r="121" spans="1:7" ht="25.5">
      <c r="A121" s="107">
        <v>118</v>
      </c>
      <c r="B121" s="108">
        <v>300015</v>
      </c>
      <c r="C121" s="243" t="s">
        <v>100</v>
      </c>
      <c r="D121" s="243" t="s">
        <v>101</v>
      </c>
      <c r="E121" s="361"/>
      <c r="F121" s="249">
        <v>125000</v>
      </c>
      <c r="G121" s="249">
        <v>125000</v>
      </c>
    </row>
    <row r="122" spans="1:7" ht="38.25">
      <c r="A122" s="107">
        <v>119</v>
      </c>
      <c r="B122" s="108">
        <v>300013</v>
      </c>
      <c r="C122" s="243" t="s">
        <v>50</v>
      </c>
      <c r="D122" s="243" t="s">
        <v>51</v>
      </c>
      <c r="E122" s="361"/>
      <c r="F122" s="249">
        <v>200000</v>
      </c>
      <c r="G122" s="249">
        <v>200000</v>
      </c>
    </row>
    <row r="123" spans="1:7" ht="25.5">
      <c r="A123" s="107">
        <v>120</v>
      </c>
      <c r="B123" s="108">
        <v>300010</v>
      </c>
      <c r="C123" s="315" t="s">
        <v>312</v>
      </c>
      <c r="D123" s="315" t="s">
        <v>313</v>
      </c>
      <c r="E123" s="361"/>
      <c r="F123" s="249">
        <v>475000</v>
      </c>
      <c r="G123" s="249">
        <v>358333</v>
      </c>
    </row>
    <row r="124" spans="1:7" ht="25.5">
      <c r="A124" s="107">
        <v>121</v>
      </c>
      <c r="B124" s="108">
        <v>300053</v>
      </c>
      <c r="C124" s="243" t="s">
        <v>154</v>
      </c>
      <c r="D124" s="243" t="s">
        <v>207</v>
      </c>
      <c r="E124" s="361"/>
      <c r="F124" s="249">
        <v>925000</v>
      </c>
      <c r="G124" s="249">
        <v>0</v>
      </c>
    </row>
    <row r="125" spans="1:7" ht="25.5">
      <c r="A125" s="107">
        <v>122</v>
      </c>
      <c r="B125" s="108">
        <v>300044</v>
      </c>
      <c r="C125" s="243" t="s">
        <v>110</v>
      </c>
      <c r="D125" s="243" t="s">
        <v>361</v>
      </c>
      <c r="E125" s="361"/>
      <c r="F125" s="249">
        <v>50000</v>
      </c>
      <c r="G125" s="249">
        <v>50000</v>
      </c>
    </row>
    <row r="126" spans="1:7" ht="25.5">
      <c r="A126" s="107">
        <v>123</v>
      </c>
      <c r="B126" s="108">
        <v>300043</v>
      </c>
      <c r="C126" s="243" t="s">
        <v>203</v>
      </c>
      <c r="D126" s="243" t="s">
        <v>202</v>
      </c>
      <c r="E126" s="361"/>
      <c r="F126" s="249">
        <v>193000</v>
      </c>
      <c r="G126" s="249">
        <v>40000</v>
      </c>
    </row>
    <row r="127" spans="1:7" ht="25.5">
      <c r="A127" s="107">
        <v>124</v>
      </c>
      <c r="B127" s="108">
        <v>300049</v>
      </c>
      <c r="C127" s="243" t="s">
        <v>368</v>
      </c>
      <c r="D127" s="243" t="s">
        <v>369</v>
      </c>
      <c r="E127" s="360"/>
      <c r="F127" s="309">
        <v>270000</v>
      </c>
      <c r="G127" s="309">
        <v>190000</v>
      </c>
    </row>
    <row r="128" spans="1:7" ht="38.25">
      <c r="A128" s="107">
        <v>125</v>
      </c>
      <c r="B128" s="108">
        <v>300001</v>
      </c>
      <c r="C128" s="243" t="s">
        <v>150</v>
      </c>
      <c r="D128" s="243" t="s">
        <v>75</v>
      </c>
      <c r="E128" s="123" t="s">
        <v>559</v>
      </c>
      <c r="F128" s="249">
        <v>2199900</v>
      </c>
      <c r="G128" s="249">
        <v>2199900</v>
      </c>
    </row>
    <row r="129" spans="1:7" ht="25.5">
      <c r="A129" s="107">
        <v>126</v>
      </c>
      <c r="B129" s="108" t="s">
        <v>569</v>
      </c>
      <c r="C129" s="243" t="s">
        <v>316</v>
      </c>
      <c r="D129" s="243" t="s">
        <v>317</v>
      </c>
      <c r="E129" s="123" t="s">
        <v>558</v>
      </c>
      <c r="F129" s="249">
        <v>12481566</v>
      </c>
      <c r="G129" s="249">
        <f>8569017-500000</f>
        <v>8069017</v>
      </c>
    </row>
    <row r="130" spans="1:7" ht="93" customHeight="1">
      <c r="A130" s="107">
        <v>127</v>
      </c>
      <c r="B130" s="107">
        <v>400012</v>
      </c>
      <c r="C130" s="293" t="s">
        <v>39</v>
      </c>
      <c r="D130" s="243" t="s">
        <v>445</v>
      </c>
      <c r="E130" s="308" t="s">
        <v>571</v>
      </c>
      <c r="F130" s="108">
        <v>1623000</v>
      </c>
      <c r="G130" s="108">
        <v>1123000</v>
      </c>
    </row>
    <row r="131" spans="1:7" ht="38.25">
      <c r="A131" s="107">
        <v>128</v>
      </c>
      <c r="B131" s="107" t="s">
        <v>573</v>
      </c>
      <c r="C131" s="293" t="s">
        <v>184</v>
      </c>
      <c r="D131" s="243" t="s">
        <v>572</v>
      </c>
      <c r="E131" s="308" t="s">
        <v>570</v>
      </c>
      <c r="F131" s="108">
        <v>7078568</v>
      </c>
      <c r="G131" s="108">
        <v>3678568</v>
      </c>
    </row>
    <row r="132" spans="1:7" ht="38.25">
      <c r="A132" s="107">
        <v>129</v>
      </c>
      <c r="B132" s="108" t="s">
        <v>354</v>
      </c>
      <c r="C132" s="243" t="s">
        <v>208</v>
      </c>
      <c r="D132" s="243" t="s">
        <v>229</v>
      </c>
      <c r="E132" s="37" t="s">
        <v>208</v>
      </c>
      <c r="F132" s="249">
        <v>1500000</v>
      </c>
      <c r="G132" s="249">
        <v>1386000</v>
      </c>
    </row>
    <row r="133" spans="1:7" ht="38.25">
      <c r="A133" s="107">
        <v>130</v>
      </c>
      <c r="B133" s="108" t="s">
        <v>223</v>
      </c>
      <c r="C133" s="243" t="s">
        <v>224</v>
      </c>
      <c r="D133" s="243" t="s">
        <v>222</v>
      </c>
      <c r="E133" s="46" t="s">
        <v>560</v>
      </c>
      <c r="F133" s="249">
        <v>2242999</v>
      </c>
      <c r="G133" s="249">
        <v>1705432</v>
      </c>
    </row>
    <row r="134" spans="1:7" ht="38.25" customHeight="1">
      <c r="A134" s="107">
        <v>131</v>
      </c>
      <c r="B134" s="108">
        <v>400026</v>
      </c>
      <c r="C134" s="243" t="s">
        <v>201</v>
      </c>
      <c r="D134" s="243" t="s">
        <v>444</v>
      </c>
      <c r="E134" s="359" t="s">
        <v>561</v>
      </c>
      <c r="F134" s="249">
        <v>3000000</v>
      </c>
      <c r="G134" s="249">
        <f>900000+1194787</f>
        <v>2094787</v>
      </c>
    </row>
    <row r="135" spans="1:7" ht="25.5">
      <c r="A135" s="107">
        <v>132</v>
      </c>
      <c r="B135" s="108">
        <v>400039</v>
      </c>
      <c r="C135" s="243" t="s">
        <v>306</v>
      </c>
      <c r="D135" s="243" t="s">
        <v>307</v>
      </c>
      <c r="E135" s="361"/>
      <c r="F135" s="249">
        <v>200000</v>
      </c>
      <c r="G135" s="249">
        <v>200000</v>
      </c>
    </row>
    <row r="136" spans="1:7" ht="25.5" customHeight="1">
      <c r="A136" s="107">
        <v>133</v>
      </c>
      <c r="B136" s="108">
        <v>400016</v>
      </c>
      <c r="C136" s="243" t="s">
        <v>56</v>
      </c>
      <c r="D136" s="243" t="s">
        <v>182</v>
      </c>
      <c r="E136" s="361"/>
      <c r="F136" s="249">
        <v>325000</v>
      </c>
      <c r="G136" s="249">
        <f>200000+125000</f>
        <v>325000</v>
      </c>
    </row>
    <row r="137" spans="1:7" ht="25.5">
      <c r="A137" s="107">
        <v>134</v>
      </c>
      <c r="B137" s="108" t="s">
        <v>212</v>
      </c>
      <c r="C137" s="243" t="s">
        <v>56</v>
      </c>
      <c r="D137" s="243" t="s">
        <v>211</v>
      </c>
      <c r="E137" s="360"/>
      <c r="F137" s="249">
        <v>450000</v>
      </c>
      <c r="G137" s="249">
        <f>225000+75000</f>
        <v>300000</v>
      </c>
    </row>
    <row r="138" spans="1:7" ht="25.5" customHeight="1">
      <c r="A138" s="107">
        <v>135</v>
      </c>
      <c r="B138" s="108">
        <v>400018</v>
      </c>
      <c r="C138" s="243" t="s">
        <v>112</v>
      </c>
      <c r="D138" s="243" t="s">
        <v>104</v>
      </c>
      <c r="E138" s="359" t="s">
        <v>533</v>
      </c>
      <c r="F138" s="249">
        <v>690000</v>
      </c>
      <c r="G138" s="249">
        <f>649500+9200</f>
        <v>658700</v>
      </c>
    </row>
    <row r="139" spans="1:7" ht="25.5">
      <c r="A139" s="107">
        <v>136</v>
      </c>
      <c r="B139" s="108">
        <v>400029</v>
      </c>
      <c r="C139" s="243" t="s">
        <v>204</v>
      </c>
      <c r="D139" s="243" t="s">
        <v>477</v>
      </c>
      <c r="E139" s="361"/>
      <c r="F139" s="249">
        <v>1800000</v>
      </c>
      <c r="G139" s="249">
        <v>829000</v>
      </c>
    </row>
    <row r="140" spans="1:7">
      <c r="A140" s="107">
        <v>137</v>
      </c>
      <c r="B140" s="108">
        <v>400045</v>
      </c>
      <c r="C140" s="243" t="s">
        <v>110</v>
      </c>
      <c r="D140" s="243" t="s">
        <v>367</v>
      </c>
      <c r="E140" s="361"/>
      <c r="F140" s="249">
        <v>1100000</v>
      </c>
      <c r="G140" s="249">
        <v>1097461</v>
      </c>
    </row>
    <row r="141" spans="1:7" ht="38.25">
      <c r="A141" s="107">
        <v>138</v>
      </c>
      <c r="B141" s="108">
        <v>400025</v>
      </c>
      <c r="C141" s="243" t="s">
        <v>200</v>
      </c>
      <c r="D141" s="243" t="s">
        <v>106</v>
      </c>
      <c r="E141" s="360"/>
      <c r="F141" s="249">
        <v>690000</v>
      </c>
      <c r="G141" s="249">
        <v>675362</v>
      </c>
    </row>
    <row r="142" spans="1:7" ht="38.25">
      <c r="A142" s="107">
        <v>139</v>
      </c>
      <c r="B142" s="108">
        <v>400022</v>
      </c>
      <c r="C142" s="243" t="s">
        <v>198</v>
      </c>
      <c r="D142" s="243" t="s">
        <v>105</v>
      </c>
      <c r="E142" s="46" t="s">
        <v>562</v>
      </c>
      <c r="F142" s="249">
        <v>60000</v>
      </c>
      <c r="G142" s="249">
        <v>60000</v>
      </c>
    </row>
    <row r="143" spans="1:7" ht="38.25">
      <c r="A143" s="107">
        <v>140</v>
      </c>
      <c r="B143" s="108">
        <v>400038</v>
      </c>
      <c r="C143" s="243" t="s">
        <v>227</v>
      </c>
      <c r="D143" s="243" t="s">
        <v>206</v>
      </c>
      <c r="E143" s="46" t="s">
        <v>533</v>
      </c>
      <c r="F143" s="249">
        <v>600000</v>
      </c>
      <c r="G143" s="249">
        <v>600000</v>
      </c>
    </row>
    <row r="144" spans="1:7" ht="25.5">
      <c r="A144" s="107">
        <v>141</v>
      </c>
      <c r="B144" s="108">
        <v>400050</v>
      </c>
      <c r="C144" s="243" t="s">
        <v>404</v>
      </c>
      <c r="D144" s="243" t="s">
        <v>405</v>
      </c>
      <c r="E144" s="46" t="s">
        <v>533</v>
      </c>
      <c r="F144" s="249">
        <v>376000</v>
      </c>
      <c r="G144" s="249">
        <v>150000</v>
      </c>
    </row>
    <row r="145" spans="1:7" ht="38.25">
      <c r="A145" s="107">
        <v>142</v>
      </c>
      <c r="B145" s="108">
        <v>400017</v>
      </c>
      <c r="C145" s="243" t="s">
        <v>72</v>
      </c>
      <c r="D145" s="243" t="s">
        <v>55</v>
      </c>
      <c r="E145" s="46" t="s">
        <v>530</v>
      </c>
      <c r="F145" s="249">
        <v>100000</v>
      </c>
      <c r="G145" s="249">
        <v>100000</v>
      </c>
    </row>
    <row r="146" spans="1:7" ht="25.5">
      <c r="A146" s="107">
        <v>143</v>
      </c>
      <c r="B146" s="108">
        <v>400027</v>
      </c>
      <c r="C146" s="243" t="s">
        <v>112</v>
      </c>
      <c r="D146" s="243" t="s">
        <v>305</v>
      </c>
      <c r="E146" s="359" t="s">
        <v>530</v>
      </c>
      <c r="F146" s="249">
        <v>707700</v>
      </c>
      <c r="G146" s="249">
        <v>697600</v>
      </c>
    </row>
    <row r="147" spans="1:7" ht="38.25">
      <c r="A147" s="107">
        <v>144</v>
      </c>
      <c r="B147" s="108">
        <v>400049</v>
      </c>
      <c r="C147" s="243" t="s">
        <v>150</v>
      </c>
      <c r="D147" s="243" t="s">
        <v>352</v>
      </c>
      <c r="E147" s="360"/>
      <c r="F147" s="249">
        <v>7073417</v>
      </c>
      <c r="G147" s="249">
        <v>7004757</v>
      </c>
    </row>
    <row r="148" spans="1:7" ht="38.25">
      <c r="A148" s="107">
        <v>145</v>
      </c>
      <c r="B148" s="108">
        <v>400011</v>
      </c>
      <c r="C148" s="243" t="s">
        <v>150</v>
      </c>
      <c r="D148" s="243" t="s">
        <v>213</v>
      </c>
      <c r="E148" s="46" t="s">
        <v>533</v>
      </c>
      <c r="F148" s="249">
        <v>55000</v>
      </c>
      <c r="G148" s="249">
        <v>55000</v>
      </c>
    </row>
    <row r="149" spans="1:7" ht="63.75">
      <c r="A149" s="107">
        <v>146</v>
      </c>
      <c r="B149" s="108">
        <v>400015</v>
      </c>
      <c r="C149" s="243" t="s">
        <v>63</v>
      </c>
      <c r="D149" s="243" t="s">
        <v>64</v>
      </c>
      <c r="E149" s="46" t="s">
        <v>533</v>
      </c>
      <c r="F149" s="249">
        <v>50000</v>
      </c>
      <c r="G149" s="249">
        <v>50000</v>
      </c>
    </row>
    <row r="150" spans="1:7" s="302" customFormat="1" ht="25.5">
      <c r="A150" s="107">
        <v>147</v>
      </c>
      <c r="B150" s="108">
        <v>100038</v>
      </c>
      <c r="C150" s="243" t="s">
        <v>377</v>
      </c>
      <c r="D150" s="243" t="s">
        <v>378</v>
      </c>
      <c r="E150" s="294" t="s">
        <v>563</v>
      </c>
      <c r="F150" s="249">
        <v>6000</v>
      </c>
      <c r="G150" s="249">
        <v>6000</v>
      </c>
    </row>
    <row r="151" spans="1:7" ht="25.5">
      <c r="A151" s="107">
        <v>148</v>
      </c>
      <c r="B151" s="108">
        <v>400052</v>
      </c>
      <c r="C151" s="243" t="s">
        <v>402</v>
      </c>
      <c r="D151" s="243" t="s">
        <v>403</v>
      </c>
      <c r="E151" s="46" t="s">
        <v>533</v>
      </c>
      <c r="F151" s="249">
        <v>200000</v>
      </c>
      <c r="G151" s="249">
        <v>75000</v>
      </c>
    </row>
    <row r="152" spans="1:7" ht="25.5">
      <c r="A152" s="107">
        <v>149</v>
      </c>
      <c r="B152" s="108">
        <v>400047</v>
      </c>
      <c r="C152" s="243" t="s">
        <v>150</v>
      </c>
      <c r="D152" s="243" t="s">
        <v>353</v>
      </c>
      <c r="E152" s="46" t="s">
        <v>564</v>
      </c>
      <c r="F152" s="249">
        <v>221000</v>
      </c>
      <c r="G152" s="249">
        <v>120000</v>
      </c>
    </row>
    <row r="153" spans="1:7" ht="38.25">
      <c r="A153" s="107">
        <v>150</v>
      </c>
      <c r="B153" s="303">
        <v>400005</v>
      </c>
      <c r="C153" s="243" t="s">
        <v>226</v>
      </c>
      <c r="D153" s="293" t="s">
        <v>103</v>
      </c>
      <c r="E153" s="249" t="s">
        <v>565</v>
      </c>
      <c r="F153" s="289">
        <v>2387000</v>
      </c>
      <c r="G153" s="289">
        <v>2229884</v>
      </c>
    </row>
    <row r="154" spans="1:7" ht="38.25" customHeight="1">
      <c r="A154" s="107">
        <v>151</v>
      </c>
      <c r="B154" s="108" t="s">
        <v>30</v>
      </c>
      <c r="C154" s="243" t="s">
        <v>29</v>
      </c>
      <c r="D154" s="243" t="s">
        <v>181</v>
      </c>
      <c r="E154" s="359" t="s">
        <v>566</v>
      </c>
      <c r="F154" s="249">
        <v>300000</v>
      </c>
      <c r="G154" s="249">
        <v>100000</v>
      </c>
    </row>
    <row r="155" spans="1:7" ht="38.25">
      <c r="A155" s="107">
        <v>152</v>
      </c>
      <c r="B155" s="108">
        <v>400013</v>
      </c>
      <c r="C155" s="243" t="s">
        <v>73</v>
      </c>
      <c r="D155" s="243" t="s">
        <v>183</v>
      </c>
      <c r="E155" s="361"/>
      <c r="F155" s="249">
        <v>436000</v>
      </c>
      <c r="G155" s="249">
        <f>290000+146000</f>
        <v>436000</v>
      </c>
    </row>
    <row r="156" spans="1:7" ht="38.25">
      <c r="A156" s="107">
        <v>153</v>
      </c>
      <c r="B156" s="108">
        <v>400006</v>
      </c>
      <c r="C156" s="243" t="s">
        <v>35</v>
      </c>
      <c r="D156" s="243" t="s">
        <v>179</v>
      </c>
      <c r="E156" s="361"/>
      <c r="F156" s="249">
        <v>97500</v>
      </c>
      <c r="G156" s="249">
        <v>97500</v>
      </c>
    </row>
    <row r="157" spans="1:7" ht="25.5">
      <c r="A157" s="107">
        <v>154</v>
      </c>
      <c r="B157" s="108" t="s">
        <v>401</v>
      </c>
      <c r="C157" s="243" t="s">
        <v>186</v>
      </c>
      <c r="D157" s="243" t="s">
        <v>216</v>
      </c>
      <c r="E157" s="361"/>
      <c r="F157" s="249">
        <v>345000</v>
      </c>
      <c r="G157" s="249">
        <v>345000</v>
      </c>
    </row>
    <row r="158" spans="1:7" ht="25.5">
      <c r="A158" s="107">
        <v>155</v>
      </c>
      <c r="B158" s="108" t="s">
        <v>217</v>
      </c>
      <c r="C158" s="243" t="s">
        <v>219</v>
      </c>
      <c r="D158" s="243" t="s">
        <v>218</v>
      </c>
      <c r="E158" s="361"/>
      <c r="F158" s="249">
        <v>2716250</v>
      </c>
      <c r="G158" s="249">
        <v>928000</v>
      </c>
    </row>
    <row r="159" spans="1:7">
      <c r="A159" s="107">
        <v>156</v>
      </c>
      <c r="B159" s="108" t="s">
        <v>217</v>
      </c>
      <c r="C159" s="243" t="s">
        <v>219</v>
      </c>
      <c r="D159" s="243" t="s">
        <v>220</v>
      </c>
      <c r="E159" s="360"/>
      <c r="F159" s="249">
        <v>13558725</v>
      </c>
      <c r="G159" s="249">
        <f>6350725-950000</f>
        <v>5400725</v>
      </c>
    </row>
    <row r="160" spans="1:7" ht="63.75">
      <c r="A160" s="107">
        <v>157</v>
      </c>
      <c r="B160" s="108" t="s">
        <v>230</v>
      </c>
      <c r="C160" s="243" t="s">
        <v>150</v>
      </c>
      <c r="D160" s="243" t="s">
        <v>228</v>
      </c>
      <c r="E160" s="359" t="s">
        <v>533</v>
      </c>
      <c r="F160" s="249">
        <v>600000</v>
      </c>
      <c r="G160" s="249">
        <v>335000</v>
      </c>
    </row>
    <row r="161" spans="1:7" ht="25.5" customHeight="1">
      <c r="A161" s="107">
        <v>158</v>
      </c>
      <c r="B161" s="107">
        <v>400010</v>
      </c>
      <c r="C161" s="243" t="s">
        <v>48</v>
      </c>
      <c r="D161" s="243" t="s">
        <v>49</v>
      </c>
      <c r="E161" s="360"/>
      <c r="F161" s="249">
        <v>70000</v>
      </c>
      <c r="G161" s="249">
        <v>70000</v>
      </c>
    </row>
    <row r="162" spans="1:7" ht="38.25">
      <c r="A162" s="107">
        <v>159</v>
      </c>
      <c r="B162" s="108">
        <v>500009</v>
      </c>
      <c r="C162" s="243" t="s">
        <v>318</v>
      </c>
      <c r="D162" s="243" t="s">
        <v>25</v>
      </c>
      <c r="E162" s="359" t="s">
        <v>533</v>
      </c>
      <c r="F162" s="249">
        <v>190000</v>
      </c>
      <c r="G162" s="249">
        <v>190000</v>
      </c>
    </row>
    <row r="163" spans="1:7" ht="25.5">
      <c r="A163" s="107">
        <v>160</v>
      </c>
      <c r="B163" s="107">
        <v>500015</v>
      </c>
      <c r="C163" s="243" t="s">
        <v>15</v>
      </c>
      <c r="D163" s="293" t="s">
        <v>189</v>
      </c>
      <c r="E163" s="361"/>
      <c r="F163" s="249">
        <v>20000</v>
      </c>
      <c r="G163" s="249">
        <v>20000</v>
      </c>
    </row>
    <row r="164" spans="1:7" ht="38.25">
      <c r="A164" s="107">
        <v>161</v>
      </c>
      <c r="B164" s="107">
        <v>500016</v>
      </c>
      <c r="C164" s="243" t="s">
        <v>9</v>
      </c>
      <c r="D164" s="293" t="s">
        <v>10</v>
      </c>
      <c r="E164" s="361"/>
      <c r="F164" s="249">
        <v>50000</v>
      </c>
      <c r="G164" s="249">
        <v>50000</v>
      </c>
    </row>
    <row r="165" spans="1:7" ht="25.5">
      <c r="A165" s="107">
        <v>162</v>
      </c>
      <c r="B165" s="107">
        <v>500017</v>
      </c>
      <c r="C165" s="243" t="s">
        <v>16</v>
      </c>
      <c r="D165" s="293" t="s">
        <v>17</v>
      </c>
      <c r="E165" s="361"/>
      <c r="F165" s="249">
        <v>20000</v>
      </c>
      <c r="G165" s="249">
        <v>20000</v>
      </c>
    </row>
    <row r="166" spans="1:7" ht="25.5">
      <c r="A166" s="107">
        <v>163</v>
      </c>
      <c r="B166" s="107">
        <v>500019</v>
      </c>
      <c r="C166" s="243" t="s">
        <v>23</v>
      </c>
      <c r="D166" s="293" t="s">
        <v>24</v>
      </c>
      <c r="E166" s="361"/>
      <c r="F166" s="249">
        <v>20000</v>
      </c>
      <c r="G166" s="249">
        <v>20000</v>
      </c>
    </row>
    <row r="167" spans="1:7" ht="25.5">
      <c r="A167" s="107">
        <v>164</v>
      </c>
      <c r="B167" s="107">
        <v>500021</v>
      </c>
      <c r="C167" s="243" t="s">
        <v>18</v>
      </c>
      <c r="D167" s="293" t="s">
        <v>19</v>
      </c>
      <c r="E167" s="361"/>
      <c r="F167" s="249">
        <v>20000</v>
      </c>
      <c r="G167" s="249">
        <v>20000</v>
      </c>
    </row>
    <row r="168" spans="1:7" ht="25.5">
      <c r="A168" s="107">
        <v>165</v>
      </c>
      <c r="B168" s="108">
        <v>500027</v>
      </c>
      <c r="C168" s="243" t="s">
        <v>245</v>
      </c>
      <c r="D168" s="243" t="s">
        <v>246</v>
      </c>
      <c r="E168" s="361"/>
      <c r="F168" s="249">
        <v>20000</v>
      </c>
      <c r="G168" s="249">
        <v>20000</v>
      </c>
    </row>
    <row r="169" spans="1:7" ht="25.5">
      <c r="A169" s="107">
        <v>166</v>
      </c>
      <c r="B169" s="108">
        <v>500031</v>
      </c>
      <c r="C169" s="243" t="s">
        <v>77</v>
      </c>
      <c r="D169" s="243" t="s">
        <v>78</v>
      </c>
      <c r="E169" s="361"/>
      <c r="F169" s="249">
        <v>20000</v>
      </c>
      <c r="G169" s="249">
        <v>20000</v>
      </c>
    </row>
    <row r="170" spans="1:7" ht="25.5">
      <c r="A170" s="107">
        <v>167</v>
      </c>
      <c r="B170" s="107">
        <v>500026</v>
      </c>
      <c r="C170" s="293" t="s">
        <v>41</v>
      </c>
      <c r="D170" s="293" t="s">
        <v>42</v>
      </c>
      <c r="E170" s="361"/>
      <c r="F170" s="249">
        <v>15000</v>
      </c>
      <c r="G170" s="309">
        <v>15000</v>
      </c>
    </row>
    <row r="171" spans="1:7" ht="38.25">
      <c r="A171" s="107">
        <v>168</v>
      </c>
      <c r="B171" s="120">
        <v>500042</v>
      </c>
      <c r="C171" s="243" t="s">
        <v>259</v>
      </c>
      <c r="D171" s="243" t="s">
        <v>241</v>
      </c>
      <c r="E171" s="361"/>
      <c r="F171" s="289">
        <v>700000</v>
      </c>
      <c r="G171" s="249">
        <v>700000</v>
      </c>
    </row>
    <row r="172" spans="1:7" ht="25.5">
      <c r="A172" s="107">
        <v>169</v>
      </c>
      <c r="B172" s="108">
        <v>500050</v>
      </c>
      <c r="C172" s="243" t="s">
        <v>358</v>
      </c>
      <c r="D172" s="243" t="s">
        <v>359</v>
      </c>
      <c r="E172" s="361"/>
      <c r="F172" s="249">
        <v>35000</v>
      </c>
      <c r="G172" s="249">
        <v>35000</v>
      </c>
    </row>
    <row r="173" spans="1:7" ht="25.5">
      <c r="A173" s="107">
        <v>170</v>
      </c>
      <c r="B173" s="108">
        <v>500054</v>
      </c>
      <c r="C173" s="243" t="s">
        <v>409</v>
      </c>
      <c r="D173" s="243" t="s">
        <v>410</v>
      </c>
      <c r="E173" s="361"/>
      <c r="F173" s="249">
        <v>20000</v>
      </c>
      <c r="G173" s="249">
        <v>20000</v>
      </c>
    </row>
    <row r="174" spans="1:7" ht="25.5">
      <c r="A174" s="107">
        <v>171</v>
      </c>
      <c r="B174" s="108">
        <v>500053</v>
      </c>
      <c r="C174" s="243" t="s">
        <v>23</v>
      </c>
      <c r="D174" s="243" t="s">
        <v>428</v>
      </c>
      <c r="E174" s="361"/>
      <c r="F174" s="249">
        <v>100000</v>
      </c>
      <c r="G174" s="249">
        <v>100000</v>
      </c>
    </row>
    <row r="175" spans="1:7" ht="51">
      <c r="A175" s="107">
        <v>172</v>
      </c>
      <c r="B175" s="108">
        <v>500012</v>
      </c>
      <c r="C175" s="243" t="s">
        <v>20</v>
      </c>
      <c r="D175" s="243" t="s">
        <v>21</v>
      </c>
      <c r="E175" s="361"/>
      <c r="F175" s="249">
        <v>20000</v>
      </c>
      <c r="G175" s="249">
        <v>20000</v>
      </c>
    </row>
    <row r="176" spans="1:7" ht="38.25">
      <c r="A176" s="107">
        <v>173</v>
      </c>
      <c r="B176" s="107">
        <v>500014</v>
      </c>
      <c r="C176" s="243" t="s">
        <v>190</v>
      </c>
      <c r="D176" s="243" t="s">
        <v>22</v>
      </c>
      <c r="E176" s="361"/>
      <c r="F176" s="249">
        <v>30000</v>
      </c>
      <c r="G176" s="249">
        <v>30000</v>
      </c>
    </row>
    <row r="177" spans="1:7" ht="38.25">
      <c r="A177" s="107">
        <v>174</v>
      </c>
      <c r="B177" s="107">
        <v>500023</v>
      </c>
      <c r="C177" s="243" t="s">
        <v>11</v>
      </c>
      <c r="D177" s="243" t="s">
        <v>12</v>
      </c>
      <c r="E177" s="361"/>
      <c r="F177" s="249">
        <v>40000</v>
      </c>
      <c r="G177" s="249">
        <v>40000</v>
      </c>
    </row>
    <row r="178" spans="1:7" ht="38.25">
      <c r="A178" s="107">
        <v>175</v>
      </c>
      <c r="B178" s="108">
        <v>500035</v>
      </c>
      <c r="C178" s="243" t="s">
        <v>193</v>
      </c>
      <c r="D178" s="243" t="s">
        <v>244</v>
      </c>
      <c r="E178" s="361"/>
      <c r="F178" s="249">
        <v>10000</v>
      </c>
      <c r="G178" s="249">
        <v>10000</v>
      </c>
    </row>
    <row r="179" spans="1:7" ht="25.5">
      <c r="A179" s="107">
        <v>176</v>
      </c>
      <c r="B179" s="108">
        <v>500038</v>
      </c>
      <c r="C179" s="243" t="s">
        <v>194</v>
      </c>
      <c r="D179" s="243" t="s">
        <v>248</v>
      </c>
      <c r="E179" s="361"/>
      <c r="F179" s="249">
        <v>30000</v>
      </c>
      <c r="G179" s="249">
        <v>30000</v>
      </c>
    </row>
    <row r="180" spans="1:7" ht="25.5">
      <c r="A180" s="107">
        <v>177</v>
      </c>
      <c r="B180" s="108">
        <v>200049</v>
      </c>
      <c r="C180" s="243" t="s">
        <v>287</v>
      </c>
      <c r="D180" s="243" t="s">
        <v>288</v>
      </c>
      <c r="E180" s="361"/>
      <c r="F180" s="249">
        <v>35000</v>
      </c>
      <c r="G180" s="249">
        <v>35000</v>
      </c>
    </row>
    <row r="181" spans="1:7" ht="25.5">
      <c r="A181" s="107">
        <v>178</v>
      </c>
      <c r="B181" s="306">
        <v>200030</v>
      </c>
      <c r="C181" s="316" t="s">
        <v>298</v>
      </c>
      <c r="D181" s="243" t="s">
        <v>299</v>
      </c>
      <c r="E181" s="361"/>
      <c r="F181" s="309">
        <v>50000</v>
      </c>
      <c r="G181" s="309">
        <v>50000</v>
      </c>
    </row>
    <row r="182" spans="1:7">
      <c r="A182" s="107">
        <v>179</v>
      </c>
      <c r="B182" s="108">
        <v>100015</v>
      </c>
      <c r="C182" s="243" t="s">
        <v>263</v>
      </c>
      <c r="D182" s="243" t="s">
        <v>264</v>
      </c>
      <c r="E182" s="360"/>
      <c r="F182" s="249">
        <v>200000</v>
      </c>
      <c r="G182" s="249">
        <v>200000</v>
      </c>
    </row>
    <row r="183" spans="1:7" ht="38.25">
      <c r="A183" s="107">
        <v>180</v>
      </c>
      <c r="B183" s="108">
        <v>500010</v>
      </c>
      <c r="C183" s="243" t="s">
        <v>14</v>
      </c>
      <c r="D183" s="243" t="s">
        <v>13</v>
      </c>
      <c r="E183" s="359" t="s">
        <v>533</v>
      </c>
      <c r="F183" s="249">
        <v>110000</v>
      </c>
      <c r="G183" s="249">
        <v>110000</v>
      </c>
    </row>
    <row r="184" spans="1:7" ht="25.5">
      <c r="A184" s="107">
        <v>181</v>
      </c>
      <c r="B184" s="108">
        <v>500028</v>
      </c>
      <c r="C184" s="243" t="s">
        <v>67</v>
      </c>
      <c r="D184" s="243" t="s">
        <v>68</v>
      </c>
      <c r="E184" s="360"/>
      <c r="F184" s="249">
        <v>20000</v>
      </c>
      <c r="G184" s="249">
        <v>20000</v>
      </c>
    </row>
    <row r="185" spans="1:7" ht="25.5">
      <c r="A185" s="107">
        <v>182</v>
      </c>
      <c r="B185" s="108">
        <v>500032</v>
      </c>
      <c r="C185" s="243" t="s">
        <v>65</v>
      </c>
      <c r="D185" s="243" t="s">
        <v>66</v>
      </c>
      <c r="E185" s="37" t="s">
        <v>65</v>
      </c>
      <c r="F185" s="249">
        <v>50000</v>
      </c>
      <c r="G185" s="249">
        <v>50000</v>
      </c>
    </row>
    <row r="186" spans="1:7" ht="25.5">
      <c r="A186" s="107">
        <v>183</v>
      </c>
      <c r="B186" s="108">
        <v>500046</v>
      </c>
      <c r="C186" s="243" t="s">
        <v>247</v>
      </c>
      <c r="D186" s="243" t="s">
        <v>424</v>
      </c>
      <c r="E186" s="359" t="s">
        <v>533</v>
      </c>
      <c r="F186" s="249">
        <v>250000</v>
      </c>
      <c r="G186" s="249">
        <v>200000</v>
      </c>
    </row>
    <row r="187" spans="1:7">
      <c r="A187" s="107">
        <v>184</v>
      </c>
      <c r="B187" s="108">
        <v>500051</v>
      </c>
      <c r="C187" s="243" t="s">
        <v>110</v>
      </c>
      <c r="D187" s="243" t="s">
        <v>355</v>
      </c>
      <c r="E187" s="360"/>
      <c r="F187" s="249">
        <v>1000000</v>
      </c>
      <c r="G187" s="249">
        <v>1000000</v>
      </c>
    </row>
    <row r="188" spans="1:7" ht="25.5" customHeight="1">
      <c r="A188" s="107">
        <v>185</v>
      </c>
      <c r="B188" s="107">
        <v>500024</v>
      </c>
      <c r="C188" s="293" t="s">
        <v>58</v>
      </c>
      <c r="D188" s="293" t="s">
        <v>59</v>
      </c>
      <c r="E188" s="359" t="s">
        <v>567</v>
      </c>
      <c r="F188" s="249">
        <v>172000</v>
      </c>
      <c r="G188" s="249">
        <v>152000</v>
      </c>
    </row>
    <row r="189" spans="1:7" ht="38.25">
      <c r="A189" s="107">
        <v>186</v>
      </c>
      <c r="B189" s="108">
        <v>500055</v>
      </c>
      <c r="C189" s="243" t="s">
        <v>47</v>
      </c>
      <c r="D189" s="243" t="s">
        <v>473</v>
      </c>
      <c r="E189" s="361"/>
      <c r="F189" s="249">
        <v>150000</v>
      </c>
      <c r="G189" s="249">
        <v>75000</v>
      </c>
    </row>
    <row r="190" spans="1:7" ht="38.25">
      <c r="A190" s="107">
        <v>187</v>
      </c>
      <c r="B190" s="108" t="s">
        <v>46</v>
      </c>
      <c r="C190" s="243" t="s">
        <v>47</v>
      </c>
      <c r="D190" s="243" t="s">
        <v>473</v>
      </c>
      <c r="E190" s="360"/>
      <c r="F190" s="249">
        <v>475000</v>
      </c>
      <c r="G190" s="249">
        <v>123000</v>
      </c>
    </row>
    <row r="191" spans="1:7" ht="38.25">
      <c r="A191" s="107">
        <v>188</v>
      </c>
      <c r="B191" s="108">
        <v>400014</v>
      </c>
      <c r="C191" s="243" t="s">
        <v>71</v>
      </c>
      <c r="D191" s="243" t="s">
        <v>70</v>
      </c>
      <c r="E191" s="359" t="s">
        <v>533</v>
      </c>
      <c r="F191" s="249">
        <v>50000</v>
      </c>
      <c r="G191" s="249">
        <v>50000</v>
      </c>
    </row>
    <row r="192" spans="1:7" ht="25.5">
      <c r="A192" s="107">
        <v>189</v>
      </c>
      <c r="B192" s="108">
        <v>400023</v>
      </c>
      <c r="C192" s="243" t="s">
        <v>199</v>
      </c>
      <c r="D192" s="243" t="s">
        <v>225</v>
      </c>
      <c r="E192" s="360"/>
      <c r="F192" s="249">
        <v>250000</v>
      </c>
      <c r="G192" s="249">
        <v>125000</v>
      </c>
    </row>
    <row r="193" spans="1:7" ht="38.25">
      <c r="A193" s="107">
        <v>190</v>
      </c>
      <c r="B193" s="120">
        <v>500033</v>
      </c>
      <c r="C193" s="243" t="s">
        <v>108</v>
      </c>
      <c r="D193" s="315" t="s">
        <v>107</v>
      </c>
      <c r="E193" s="359" t="s">
        <v>558</v>
      </c>
      <c r="F193" s="289">
        <v>450000</v>
      </c>
      <c r="G193" s="249">
        <f>300000+150000</f>
        <v>450000</v>
      </c>
    </row>
    <row r="194" spans="1:7" ht="25.5">
      <c r="A194" s="107">
        <v>191</v>
      </c>
      <c r="B194" s="108">
        <v>500046</v>
      </c>
      <c r="C194" s="243" t="s">
        <v>356</v>
      </c>
      <c r="D194" s="243" t="s">
        <v>357</v>
      </c>
      <c r="E194" s="361"/>
      <c r="F194" s="249">
        <v>500000</v>
      </c>
      <c r="G194" s="249">
        <f>166000+300000</f>
        <v>466000</v>
      </c>
    </row>
    <row r="195" spans="1:7" ht="25.5">
      <c r="A195" s="107">
        <v>192</v>
      </c>
      <c r="B195" s="108" t="s">
        <v>242</v>
      </c>
      <c r="C195" s="243" t="s">
        <v>113</v>
      </c>
      <c r="D195" s="323" t="s">
        <v>243</v>
      </c>
      <c r="E195" s="361"/>
      <c r="F195" s="249">
        <v>2056000</v>
      </c>
      <c r="G195" s="249">
        <f>500000+600000</f>
        <v>1100000</v>
      </c>
    </row>
    <row r="196" spans="1:7" ht="25.5">
      <c r="A196" s="107">
        <v>193</v>
      </c>
      <c r="B196" s="108" t="s">
        <v>32</v>
      </c>
      <c r="C196" s="243" t="s">
        <v>31</v>
      </c>
      <c r="D196" s="243" t="s">
        <v>33</v>
      </c>
      <c r="E196" s="361"/>
      <c r="F196" s="249">
        <v>480000</v>
      </c>
      <c r="G196" s="289">
        <v>150000</v>
      </c>
    </row>
    <row r="197" spans="1:7" ht="25.5">
      <c r="A197" s="107">
        <v>194</v>
      </c>
      <c r="B197" s="108" t="s">
        <v>323</v>
      </c>
      <c r="C197" s="243" t="s">
        <v>324</v>
      </c>
      <c r="D197" s="243" t="s">
        <v>325</v>
      </c>
      <c r="E197" s="361"/>
      <c r="F197" s="249">
        <v>200000</v>
      </c>
      <c r="G197" s="249">
        <v>200000</v>
      </c>
    </row>
    <row r="198" spans="1:7" ht="25.5">
      <c r="A198" s="107">
        <v>195</v>
      </c>
      <c r="B198" s="108">
        <v>500056</v>
      </c>
      <c r="C198" s="243" t="s">
        <v>407</v>
      </c>
      <c r="D198" s="243" t="s">
        <v>408</v>
      </c>
      <c r="E198" s="361"/>
      <c r="F198" s="249">
        <v>200000</v>
      </c>
      <c r="G198" s="249">
        <v>75000</v>
      </c>
    </row>
    <row r="199" spans="1:7" ht="25.5">
      <c r="A199" s="107">
        <v>196</v>
      </c>
      <c r="B199" s="108">
        <v>500045</v>
      </c>
      <c r="C199" s="243" t="s">
        <v>411</v>
      </c>
      <c r="D199" s="243" t="s">
        <v>412</v>
      </c>
      <c r="E199" s="360"/>
      <c r="F199" s="249">
        <v>500000</v>
      </c>
      <c r="G199" s="249">
        <v>250000</v>
      </c>
    </row>
    <row r="200" spans="1:7" ht="25.5" customHeight="1">
      <c r="A200" s="107">
        <v>197</v>
      </c>
      <c r="B200" s="107" t="s">
        <v>27</v>
      </c>
      <c r="C200" s="293" t="s">
        <v>26</v>
      </c>
      <c r="D200" s="243" t="s">
        <v>472</v>
      </c>
      <c r="E200" s="308" t="s">
        <v>568</v>
      </c>
      <c r="F200" s="108">
        <v>4089240</v>
      </c>
      <c r="G200" s="107">
        <v>2037871</v>
      </c>
    </row>
    <row r="201" spans="1:7">
      <c r="A201" s="107">
        <v>198</v>
      </c>
      <c r="B201" s="108" t="s">
        <v>569</v>
      </c>
      <c r="C201" s="243" t="s">
        <v>569</v>
      </c>
      <c r="D201" s="243" t="s">
        <v>520</v>
      </c>
      <c r="E201" s="249" t="s">
        <v>569</v>
      </c>
      <c r="F201" s="108">
        <v>1114399</v>
      </c>
      <c r="G201" s="108">
        <f>798242+96202</f>
        <v>894444</v>
      </c>
    </row>
    <row r="202" spans="1:7" ht="15.75">
      <c r="D202" s="324" t="s">
        <v>514</v>
      </c>
      <c r="G202" s="330">
        <f>SUM(G4:G201)</f>
        <v>115755936</v>
      </c>
    </row>
    <row r="205" spans="1:7" ht="15">
      <c r="G205" s="331"/>
    </row>
  </sheetData>
  <autoFilter ref="A3:G201"/>
  <mergeCells count="23">
    <mergeCell ref="E96:E97"/>
    <mergeCell ref="E193:E199"/>
    <mergeCell ref="E138:E141"/>
    <mergeCell ref="E146:E147"/>
    <mergeCell ref="E154:E159"/>
    <mergeCell ref="E160:E161"/>
    <mergeCell ref="E162:E182"/>
    <mergeCell ref="A1:G1"/>
    <mergeCell ref="E183:E184"/>
    <mergeCell ref="E186:E187"/>
    <mergeCell ref="E188:E190"/>
    <mergeCell ref="E191:E192"/>
    <mergeCell ref="E112:E127"/>
    <mergeCell ref="E134:E137"/>
    <mergeCell ref="E99:E101"/>
    <mergeCell ref="E102:E103"/>
    <mergeCell ref="E104:E108"/>
    <mergeCell ref="E109:E111"/>
    <mergeCell ref="E13:E21"/>
    <mergeCell ref="E22:E26"/>
    <mergeCell ref="E28:E29"/>
    <mergeCell ref="E38:E78"/>
    <mergeCell ref="E85:E8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master sheet</vt:lpstr>
      <vt:lpstr>Final exp</vt:lpstr>
      <vt:lpstr>Sheet5</vt:lpstr>
      <vt:lpstr>website upload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common</dc:creator>
  <cp:lastModifiedBy>priyankah</cp:lastModifiedBy>
  <cp:lastPrinted>2016-06-22T10:08:00Z</cp:lastPrinted>
  <dcterms:created xsi:type="dcterms:W3CDTF">2012-09-24T10:01:41Z</dcterms:created>
  <dcterms:modified xsi:type="dcterms:W3CDTF">2016-08-04T07:53:14Z</dcterms:modified>
</cp:coreProperties>
</file>