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5" yWindow="90" windowWidth="19650" windowHeight="7995" tabRatio="974" activeTab="5"/>
  </bookViews>
  <sheets>
    <sheet name="Annex III, Stack Q-III " sheetId="45" r:id="rId1"/>
    <sheet name="Annex III ,Stack Q-IV   " sheetId="46" r:id="rId2"/>
    <sheet name="Annex IV,AAQM, Q-III" sheetId="47" r:id="rId3"/>
    <sheet name="Annex IV,AAQM,Q IV" sheetId="48" r:id="rId4"/>
    <sheet name="Annex V, Effluent, Q III" sheetId="50" r:id="rId5"/>
    <sheet name="Annex V Effluent Q IV-" sheetId="49" r:id="rId6"/>
  </sheets>
  <calcPr calcId="125725"/>
</workbook>
</file>

<file path=xl/calcChain.xml><?xml version="1.0" encoding="utf-8"?>
<calcChain xmlns="http://schemas.openxmlformats.org/spreadsheetml/2006/main">
  <c r="H31" i="49"/>
  <c r="F31"/>
  <c r="H30"/>
  <c r="F30"/>
  <c r="F29"/>
  <c r="H28"/>
  <c r="F28"/>
  <c r="H27"/>
  <c r="F27"/>
  <c r="H26"/>
  <c r="F26"/>
  <c r="H25"/>
  <c r="H24"/>
  <c r="F24"/>
  <c r="H23"/>
  <c r="F23"/>
  <c r="H22"/>
  <c r="F22"/>
  <c r="H21"/>
  <c r="H20"/>
  <c r="H19"/>
  <c r="F19"/>
  <c r="H18"/>
  <c r="H17"/>
  <c r="F17"/>
  <c r="H16"/>
  <c r="F16"/>
  <c r="H15"/>
  <c r="F15"/>
  <c r="H14"/>
  <c r="F14"/>
  <c r="H13"/>
  <c r="H12"/>
  <c r="F12"/>
  <c r="F11"/>
  <c r="H62" i="48"/>
  <c r="H61"/>
  <c r="H60"/>
  <c r="H59"/>
  <c r="H58"/>
  <c r="H57"/>
  <c r="H56"/>
  <c r="H55"/>
  <c r="H54"/>
  <c r="H53"/>
  <c r="H52"/>
  <c r="H51"/>
  <c r="H49"/>
  <c r="H48"/>
  <c r="H47"/>
  <c r="H46"/>
  <c r="H45"/>
  <c r="H44"/>
  <c r="H43"/>
  <c r="H42"/>
  <c r="H41"/>
  <c r="H38"/>
  <c r="H37"/>
  <c r="H36"/>
  <c r="H35"/>
  <c r="H34"/>
  <c r="H33"/>
  <c r="H32"/>
  <c r="H31"/>
  <c r="H29"/>
  <c r="H26"/>
  <c r="H25"/>
  <c r="H24"/>
  <c r="H23"/>
  <c r="H22"/>
  <c r="H21"/>
  <c r="H20"/>
  <c r="H19"/>
  <c r="H17"/>
  <c r="H16"/>
  <c r="H15"/>
  <c r="H14"/>
  <c r="H13"/>
  <c r="H12"/>
  <c r="H11"/>
  <c r="H10"/>
  <c r="H9"/>
  <c r="H8"/>
  <c r="H62" i="47" l="1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38"/>
  <c r="H37"/>
  <c r="H36"/>
  <c r="H35"/>
  <c r="H34"/>
  <c r="H33"/>
  <c r="H32"/>
  <c r="H31"/>
  <c r="H29"/>
  <c r="H26"/>
  <c r="H25"/>
  <c r="H24"/>
  <c r="H23"/>
  <c r="H22"/>
  <c r="H21"/>
  <c r="H20"/>
  <c r="H19"/>
  <c r="H17"/>
  <c r="H16"/>
  <c r="H15"/>
  <c r="H14"/>
  <c r="H13"/>
  <c r="H12"/>
  <c r="H11"/>
  <c r="H10"/>
  <c r="H9"/>
  <c r="H8"/>
</calcChain>
</file>

<file path=xl/sharedStrings.xml><?xml version="1.0" encoding="utf-8"?>
<sst xmlns="http://schemas.openxmlformats.org/spreadsheetml/2006/main" count="591" uniqueCount="122">
  <si>
    <t>HCU</t>
  </si>
  <si>
    <t>DCU</t>
  </si>
  <si>
    <t>H2U</t>
  </si>
  <si>
    <t>PARAMETERS</t>
  </si>
  <si>
    <t>MAX.</t>
  </si>
  <si>
    <t>MIN.</t>
  </si>
  <si>
    <t>AVG.</t>
  </si>
  <si>
    <t>pH</t>
  </si>
  <si>
    <t>6-8.5</t>
  </si>
  <si>
    <t>&lt;0.1</t>
  </si>
  <si>
    <t>COD</t>
  </si>
  <si>
    <t>BOD3</t>
  </si>
  <si>
    <t>CDU/VDU</t>
  </si>
  <si>
    <t>FF-01/02</t>
  </si>
  <si>
    <t>NOX</t>
  </si>
  <si>
    <t>FF-01</t>
  </si>
  <si>
    <t>FF-03</t>
  </si>
  <si>
    <t>MS</t>
  </si>
  <si>
    <t>NH-39 BYPASS</t>
  </si>
  <si>
    <t>CN</t>
  </si>
  <si>
    <t>&lt;0.02</t>
  </si>
  <si>
    <t>UNIT</t>
  </si>
  <si>
    <t>FURNACE   STACK</t>
  </si>
  <si>
    <t>PARAMETER</t>
  </si>
  <si>
    <t>OBSERVED VALUE</t>
  </si>
  <si>
    <t xml:space="preserve">Stack with Gas firing </t>
  </si>
  <si>
    <t>Ammonia as N</t>
  </si>
  <si>
    <t>TKN</t>
  </si>
  <si>
    <t>P</t>
  </si>
  <si>
    <t>Cr (Hexavalent)</t>
  </si>
  <si>
    <t>Cr (Total)</t>
  </si>
  <si>
    <t>Pb</t>
  </si>
  <si>
    <t>Hg</t>
  </si>
  <si>
    <t>Zn</t>
  </si>
  <si>
    <t>Ni</t>
  </si>
  <si>
    <t>Cu</t>
  </si>
  <si>
    <t>V</t>
  </si>
  <si>
    <t>Benzene</t>
  </si>
  <si>
    <t>Benzo (a)- Pyrene</t>
  </si>
  <si>
    <t>CO</t>
  </si>
  <si>
    <t>STATION</t>
  </si>
  <si>
    <t>STD</t>
  </si>
  <si>
    <t xml:space="preserve">       OBSERVATIONS</t>
  </si>
  <si>
    <t>NAAQS-2009</t>
  </si>
  <si>
    <t>Unit</t>
  </si>
  <si>
    <t>MAX</t>
  </si>
  <si>
    <t>MIN</t>
  </si>
  <si>
    <t xml:space="preserve">SO2 </t>
  </si>
  <si>
    <t>μg/m3</t>
  </si>
  <si>
    <t>NO2</t>
  </si>
  <si>
    <t>PM 10</t>
  </si>
  <si>
    <t>PM 2.5</t>
  </si>
  <si>
    <t>BaP</t>
  </si>
  <si>
    <t>ng/m3</t>
  </si>
  <si>
    <t>As</t>
  </si>
  <si>
    <t>ECO-PARK      IN NRL TOWNSHIP</t>
  </si>
  <si>
    <t>RAW WATER  INTAKE</t>
  </si>
  <si>
    <t>KAZIRANGA WILDLIFE SANCTUARY AT AGARTOLI</t>
  </si>
  <si>
    <t>NUMALIGARH REFINERY LIMITED</t>
  </si>
  <si>
    <t>QUARTERLY PERFORMANCE WITH RESPECT TO ENVIRONMENTAL ASPECTS</t>
  </si>
  <si>
    <t>REFINERY (WATCH  TOWER NO. 6)</t>
  </si>
  <si>
    <t>80
 (24 hr  avg.)</t>
  </si>
  <si>
    <t>100
(8 hr avg.)</t>
  </si>
  <si>
    <t>400
(24 hr.avg.)</t>
  </si>
  <si>
    <t>100
(24 hr.avg.)</t>
  </si>
  <si>
    <t>60
(24 hr.avg.)</t>
  </si>
  <si>
    <t>05
(Annual)</t>
  </si>
  <si>
    <t>01
(Annual)</t>
  </si>
  <si>
    <t>1.0
(24 hr.avg.)</t>
  </si>
  <si>
    <t>06
(Annual)</t>
  </si>
  <si>
    <t>20
(Annual)</t>
  </si>
  <si>
    <t xml:space="preserve"> Ambient Air Quality  Data</t>
  </si>
  <si>
    <t>QUARTERLY PERFORMANCE REPORT W.R.T ENVIRONMENTAL  ASPECT.</t>
  </si>
  <si>
    <t>CPP HRSG</t>
  </si>
  <si>
    <t>CPP UTILITY BOILER</t>
  </si>
  <si>
    <t>Actual</t>
  </si>
  <si>
    <t xml:space="preserve"> CO (FF1)</t>
  </si>
  <si>
    <t xml:space="preserve"> CO (FF2)</t>
  </si>
  <si>
    <t>Limiting concentration of effluent is as per MoEF notification on standard vide GSR-186 (E)dated 18th March, 2008.</t>
  </si>
  <si>
    <t>S. SOLID</t>
  </si>
  <si>
    <t>PHENOL</t>
  </si>
  <si>
    <t>SULPHIDE</t>
  </si>
  <si>
    <t>OIL &amp; GREASE</t>
  </si>
  <si>
    <t>-</t>
  </si>
  <si>
    <t>Standard</t>
  </si>
  <si>
    <t>Quantum limit  in  Kg / 1000 MT of crude processed</t>
  </si>
  <si>
    <t>Limiting value for conc. (mg/l except for pH)</t>
  </si>
  <si>
    <t>NO. OF OBS</t>
  </si>
  <si>
    <t>SL. NO</t>
  </si>
  <si>
    <t>MONITORED VALUES in mg/lit.except pH</t>
  </si>
  <si>
    <t>* Parameters from 9 to 21 are monitored once in a month as per CPCB norms</t>
  </si>
  <si>
    <t>Stack with dual firing (FG:NAP=100:00)</t>
  </si>
  <si>
    <t>1.0
(Annual)</t>
  </si>
  <si>
    <t>6.0
(Annual)</t>
  </si>
  <si>
    <t xml:space="preserve">BDL:Below Detection Level,  All the parameters are found to be within limt </t>
  </si>
  <si>
    <t>* Limiting concentration of emission calculated as per MOEF new notification on standard vide GSR- 186 (E)   dated 18th March, 2008. Emission level for all the stacks are found to be within limit</t>
  </si>
  <si>
    <t>Remarks
Limit conc. calculated using fuel type&amp; quan. used during  the period</t>
  </si>
  <si>
    <t>Stack with dual firing (FG:FO=78:22)</t>
  </si>
  <si>
    <r>
      <t>NH</t>
    </r>
    <r>
      <rPr>
        <sz val="8"/>
        <rFont val="Arial"/>
        <family val="2"/>
      </rPr>
      <t>3</t>
    </r>
  </si>
  <si>
    <t>2000
(8 hr.avg.)</t>
  </si>
  <si>
    <r>
      <t>O</t>
    </r>
    <r>
      <rPr>
        <sz val="8"/>
        <rFont val="Arial"/>
        <family val="2"/>
      </rPr>
      <t>3</t>
    </r>
  </si>
  <si>
    <t>AVG</t>
  </si>
  <si>
    <t>* BDL- Detectable Limit : 0.1 microgram/Litre</t>
  </si>
  <si>
    <t>Stack with dual firing (FG:FO=72:28)</t>
  </si>
  <si>
    <t>Stack with dual firing (FG:FO=93:7)</t>
  </si>
  <si>
    <t xml:space="preserve">                                                                                                       ANNEXURE-  I                                         </t>
  </si>
  <si>
    <t>Stack with Dual firing (FG:FO=100:00)</t>
  </si>
  <si>
    <t>Annexure III</t>
  </si>
  <si>
    <t>Annexure V</t>
  </si>
  <si>
    <t>Online Stack Analyser data</t>
  </si>
  <si>
    <t>Limiting Concentration in mg/Nm3</t>
  </si>
  <si>
    <t>CONC. (In mg/Nm3)</t>
  </si>
  <si>
    <t>SO2</t>
  </si>
  <si>
    <t>DURING  QUARTER-III (OCT-DEC'17),2017-18</t>
  </si>
  <si>
    <t>DURING  QUARTER  III (OCT-DEC 17), 2017-18</t>
  </si>
  <si>
    <t>Annexure-IV</t>
  </si>
  <si>
    <t xml:space="preserve">  LIQUID EFFLUENT POLLUTANT LEVEL  DURING  QR. III ( OCT-DEC17) 2017-18</t>
  </si>
  <si>
    <t>Stack with dual firing (FG:FO=74:26)</t>
  </si>
  <si>
    <t>Stack with dual firing (FG:FO=95:5)</t>
  </si>
  <si>
    <t>DURING  QUARTER IV (JAN-MAR'18),2017-18</t>
  </si>
  <si>
    <t>DURING  QUARTER  IV (JAN-MARCH,18 ), 2017-18</t>
  </si>
  <si>
    <t xml:space="preserve">  LIQUID EFFLUENT POLLUTANT LEVEL  DURING  QR. IV ( JAN-MAR'18) 2017-18</t>
  </si>
</sst>
</file>

<file path=xl/styles.xml><?xml version="1.0" encoding="utf-8"?>
<styleSheet xmlns="http://schemas.openxmlformats.org/spreadsheetml/2006/main">
  <numFmts count="8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0.000"/>
    <numFmt numFmtId="168" formatCode="0.0000"/>
    <numFmt numFmtId="169" formatCode="_(* #,##0.000_);_(* \(#,##0.000\);_(* &quot;-&quot;??_);_(@_)"/>
    <numFmt numFmtId="170" formatCode="_-* #,##0.000_-;\-* #,##0.000_-;_-* &quot;-&quot;??_-;_-@_-"/>
    <numFmt numFmtId="171" formatCode="_-* #,##0_-;\-* #,##0_-;_-* &quot;-&quot;_-;_-@_-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ntique Oliv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u/>
      <sz val="10"/>
      <color rgb="FF0000FF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3333FF"/>
      <name val="Times New Roman"/>
      <family val="1"/>
    </font>
    <font>
      <sz val="12"/>
      <color rgb="FFFF0000"/>
      <name val="Times New Roman"/>
      <family val="1"/>
    </font>
    <font>
      <sz val="12"/>
      <color rgb="FF3333FF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b/>
      <u/>
      <sz val="16"/>
      <color rgb="FF0000FF"/>
      <name val="Arial"/>
      <family val="2"/>
    </font>
    <font>
      <b/>
      <sz val="14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8">
    <xf numFmtId="0" fontId="0" fillId="0" borderId="0"/>
    <xf numFmtId="0" fontId="1" fillId="0" borderId="0"/>
    <xf numFmtId="0" fontId="2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0" fontId="10" fillId="24" borderId="51" applyNumberFormat="0" applyAlignment="0" applyProtection="0"/>
    <xf numFmtId="0" fontId="11" fillId="25" borderId="52" applyNumberFormat="0" applyAlignment="0" applyProtection="0"/>
    <xf numFmtId="165" fontId="6" fillId="0" borderId="0" applyFont="0" applyFill="0" applyBorder="0" applyAlignment="0" applyProtection="0"/>
    <xf numFmtId="3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4" fillId="8" borderId="0" applyNumberFormat="0" applyBorder="0" applyAlignment="0" applyProtection="0"/>
    <xf numFmtId="38" fontId="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53" applyNumberFormat="0" applyFill="0" applyAlignment="0" applyProtection="0"/>
    <xf numFmtId="0" fontId="15" fillId="0" borderId="0" applyNumberFormat="0" applyFill="0" applyBorder="0" applyAlignment="0" applyProtection="0"/>
    <xf numFmtId="10" fontId="3" fillId="27" borderId="1" applyNumberFormat="0" applyBorder="0" applyAlignment="0" applyProtection="0"/>
    <xf numFmtId="0" fontId="16" fillId="11" borderId="51" applyNumberFormat="0" applyAlignment="0" applyProtection="0"/>
    <xf numFmtId="0" fontId="17" fillId="0" borderId="54" applyNumberFormat="0" applyFill="0" applyAlignment="0" applyProtection="0"/>
    <xf numFmtId="166" fontId="5" fillId="0" borderId="16">
      <alignment horizontal="right"/>
    </xf>
    <xf numFmtId="0" fontId="18" fillId="28" borderId="0" applyNumberFormat="0" applyBorder="0" applyAlignment="0" applyProtection="0"/>
    <xf numFmtId="37" fontId="19" fillId="0" borderId="0"/>
    <xf numFmtId="170" fontId="2" fillId="0" borderId="0"/>
    <xf numFmtId="0" fontId="2" fillId="0" borderId="0"/>
    <xf numFmtId="0" fontId="20" fillId="0" borderId="0"/>
    <xf numFmtId="0" fontId="2" fillId="29" borderId="55" applyNumberFormat="0" applyFont="0" applyAlignment="0" applyProtection="0"/>
    <xf numFmtId="0" fontId="21" fillId="24" borderId="56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1">
      <alignment horizontal="center"/>
    </xf>
    <xf numFmtId="0" fontId="22" fillId="0" borderId="0">
      <alignment horizontal="center" vertical="center"/>
    </xf>
    <xf numFmtId="0" fontId="23" fillId="30" borderId="0" applyNumberFormat="0" applyFill="0">
      <alignment horizontal="left" vertical="center"/>
    </xf>
    <xf numFmtId="171" fontId="2" fillId="0" borderId="0" applyFon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12" fillId="0" borderId="57" applyNumberFormat="0" applyFont="0" applyFill="0" applyAlignment="0" applyProtection="0"/>
    <xf numFmtId="0" fontId="25" fillId="0" borderId="0" applyNumberFormat="0" applyFill="0" applyBorder="0" applyAlignment="0" applyProtection="0"/>
  </cellStyleXfs>
  <cellXfs count="252">
    <xf numFmtId="0" fontId="0" fillId="0" borderId="0" xfId="0"/>
    <xf numFmtId="166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6" fontId="2" fillId="3" borderId="13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6" fontId="2" fillId="2" borderId="21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0" fontId="28" fillId="2" borderId="37" xfId="0" applyFont="1" applyFill="1" applyBorder="1" applyAlignment="1">
      <alignment horizontal="center" vertical="center" wrapText="1"/>
    </xf>
    <xf numFmtId="1" fontId="28" fillId="4" borderId="1" xfId="0" applyNumberFormat="1" applyFont="1" applyFill="1" applyBorder="1" applyAlignment="1">
      <alignment horizontal="center" vertical="center"/>
    </xf>
    <xf numFmtId="1" fontId="28" fillId="4" borderId="1" xfId="0" quotePrefix="1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/>
    </xf>
    <xf numFmtId="1" fontId="28" fillId="4" borderId="21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166" fontId="2" fillId="0" borderId="9" xfId="0" applyNumberFormat="1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0" xfId="0" applyFont="1" applyFill="1"/>
    <xf numFmtId="0" fontId="2" fillId="0" borderId="27" xfId="0" applyFont="1" applyFill="1" applyBorder="1"/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167" fontId="2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2" fillId="0" borderId="11" xfId="0" applyFont="1" applyFill="1" applyBorder="1"/>
    <xf numFmtId="0" fontId="32" fillId="0" borderId="10" xfId="0" applyFont="1" applyFill="1" applyBorder="1"/>
    <xf numFmtId="166" fontId="34" fillId="4" borderId="6" xfId="0" applyNumberFormat="1" applyFont="1" applyFill="1" applyBorder="1" applyAlignment="1">
      <alignment horizontal="center"/>
    </xf>
    <xf numFmtId="2" fontId="34" fillId="2" borderId="1" xfId="0" applyNumberFormat="1" applyFont="1" applyFill="1" applyBorder="1" applyAlignment="1">
      <alignment horizontal="center"/>
    </xf>
    <xf numFmtId="166" fontId="34" fillId="31" borderId="1" xfId="0" applyNumberFormat="1" applyFont="1" applyFill="1" applyBorder="1" applyAlignment="1">
      <alignment horizontal="center"/>
    </xf>
    <xf numFmtId="2" fontId="34" fillId="3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/>
    </xf>
    <xf numFmtId="0" fontId="33" fillId="3" borderId="22" xfId="0" applyFont="1" applyFill="1" applyBorder="1" applyAlignment="1">
      <alignment horizontal="center" vertical="center"/>
    </xf>
    <xf numFmtId="166" fontId="34" fillId="3" borderId="1" xfId="0" applyNumberFormat="1" applyFont="1" applyFill="1" applyBorder="1" applyAlignment="1">
      <alignment horizontal="center" vertical="center"/>
    </xf>
    <xf numFmtId="166" fontId="34" fillId="2" borderId="1" xfId="0" applyNumberFormat="1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167" fontId="34" fillId="4" borderId="38" xfId="0" applyNumberFormat="1" applyFont="1" applyFill="1" applyBorder="1" applyAlignment="1">
      <alignment horizontal="center"/>
    </xf>
    <xf numFmtId="2" fontId="34" fillId="2" borderId="17" xfId="0" applyNumberFormat="1" applyFont="1" applyFill="1" applyBorder="1" applyAlignment="1">
      <alignment horizontal="center"/>
    </xf>
    <xf numFmtId="2" fontId="34" fillId="31" borderId="17" xfId="0" applyNumberFormat="1" applyFont="1" applyFill="1" applyBorder="1" applyAlignment="1">
      <alignment horizontal="center"/>
    </xf>
    <xf numFmtId="0" fontId="33" fillId="2" borderId="17" xfId="0" applyFont="1" applyFill="1" applyBorder="1" applyAlignment="1">
      <alignment horizontal="left" vertical="center"/>
    </xf>
    <xf numFmtId="0" fontId="33" fillId="2" borderId="41" xfId="0" applyFont="1" applyFill="1" applyBorder="1" applyAlignment="1">
      <alignment horizontal="center" vertical="center"/>
    </xf>
    <xf numFmtId="2" fontId="34" fillId="4" borderId="1" xfId="0" applyNumberFormat="1" applyFont="1" applyFill="1" applyBorder="1" applyAlignment="1">
      <alignment horizontal="center" vertical="center"/>
    </xf>
    <xf numFmtId="168" fontId="34" fillId="2" borderId="1" xfId="0" quotePrefix="1" applyNumberFormat="1" applyFont="1" applyFill="1" applyBorder="1" applyAlignment="1">
      <alignment horizontal="center" vertical="center"/>
    </xf>
    <xf numFmtId="166" fontId="34" fillId="31" borderId="1" xfId="0" applyNumberFormat="1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vertical="center"/>
    </xf>
    <xf numFmtId="2" fontId="34" fillId="4" borderId="25" xfId="0" applyNumberFormat="1" applyFont="1" applyFill="1" applyBorder="1" applyAlignment="1">
      <alignment horizontal="center" vertical="center"/>
    </xf>
    <xf numFmtId="167" fontId="34" fillId="2" borderId="13" xfId="0" applyNumberFormat="1" applyFont="1" applyFill="1" applyBorder="1" applyAlignment="1">
      <alignment horizontal="center"/>
    </xf>
    <xf numFmtId="166" fontId="34" fillId="31" borderId="13" xfId="0" applyNumberFormat="1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left" vertical="center"/>
    </xf>
    <xf numFmtId="0" fontId="33" fillId="2" borderId="39" xfId="0" applyFont="1" applyFill="1" applyBorder="1" applyAlignment="1">
      <alignment horizontal="center" vertical="center"/>
    </xf>
    <xf numFmtId="166" fontId="35" fillId="4" borderId="6" xfId="0" applyNumberFormat="1" applyFont="1" applyFill="1" applyBorder="1" applyAlignment="1">
      <alignment horizontal="center"/>
    </xf>
    <xf numFmtId="167" fontId="35" fillId="2" borderId="1" xfId="0" applyNumberFormat="1" applyFont="1" applyFill="1" applyBorder="1" applyAlignment="1">
      <alignment horizontal="center"/>
    </xf>
    <xf numFmtId="166" fontId="35" fillId="31" borderId="1" xfId="0" applyNumberFormat="1" applyFont="1" applyFill="1" applyBorder="1" applyAlignment="1">
      <alignment horizontal="center"/>
    </xf>
    <xf numFmtId="2" fontId="34" fillId="3" borderId="1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left"/>
    </xf>
    <xf numFmtId="0" fontId="37" fillId="5" borderId="22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/>
    </xf>
    <xf numFmtId="167" fontId="34" fillId="3" borderId="1" xfId="0" applyNumberFormat="1" applyFont="1" applyFill="1" applyBorder="1" applyAlignment="1">
      <alignment horizontal="center"/>
    </xf>
    <xf numFmtId="2" fontId="35" fillId="4" borderId="6" xfId="0" applyNumberFormat="1" applyFont="1" applyFill="1" applyBorder="1" applyAlignment="1">
      <alignment horizontal="center"/>
    </xf>
    <xf numFmtId="166" fontId="35" fillId="4" borderId="6" xfId="0" applyNumberFormat="1" applyFont="1" applyFill="1" applyBorder="1" applyAlignment="1">
      <alignment horizontal="center" vertical="center"/>
    </xf>
    <xf numFmtId="2" fontId="35" fillId="2" borderId="1" xfId="0" applyNumberFormat="1" applyFont="1" applyFill="1" applyBorder="1" applyAlignment="1">
      <alignment horizontal="center" vertical="center"/>
    </xf>
    <xf numFmtId="166" fontId="35" fillId="31" borderId="1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left" vertical="center"/>
    </xf>
    <xf numFmtId="0" fontId="37" fillId="5" borderId="22" xfId="0" applyFont="1" applyFill="1" applyBorder="1" applyAlignment="1">
      <alignment horizontal="center" vertical="center"/>
    </xf>
    <xf numFmtId="2" fontId="34" fillId="4" borderId="6" xfId="0" applyNumberFormat="1" applyFont="1" applyFill="1" applyBorder="1" applyAlignment="1">
      <alignment horizontal="center"/>
    </xf>
    <xf numFmtId="166" fontId="34" fillId="3" borderId="1" xfId="0" applyNumberFormat="1" applyFont="1" applyFill="1" applyBorder="1" applyAlignment="1">
      <alignment horizontal="center"/>
    </xf>
    <xf numFmtId="0" fontId="33" fillId="2" borderId="1" xfId="0" applyFont="1" applyFill="1" applyBorder="1" applyAlignment="1">
      <alignment horizontal="left"/>
    </xf>
    <xf numFmtId="0" fontId="33" fillId="2" borderId="22" xfId="0" applyFont="1" applyFill="1" applyBorder="1" applyAlignment="1">
      <alignment horizontal="center"/>
    </xf>
    <xf numFmtId="0" fontId="34" fillId="4" borderId="6" xfId="0" applyFont="1" applyFill="1" applyBorder="1" applyAlignment="1">
      <alignment horizontal="center"/>
    </xf>
    <xf numFmtId="2" fontId="34" fillId="31" borderId="1" xfId="0" applyNumberFormat="1" applyFont="1" applyFill="1" applyBorder="1" applyAlignment="1">
      <alignment horizontal="center"/>
    </xf>
    <xf numFmtId="0" fontId="34" fillId="31" borderId="1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166" fontId="34" fillId="4" borderId="38" xfId="0" applyNumberFormat="1" applyFont="1" applyFill="1" applyBorder="1" applyAlignment="1">
      <alignment horizontal="center"/>
    </xf>
    <xf numFmtId="0" fontId="33" fillId="4" borderId="1" xfId="0" quotePrefix="1" applyFont="1" applyFill="1" applyBorder="1" applyAlignment="1">
      <alignment horizontal="center"/>
    </xf>
    <xf numFmtId="0" fontId="33" fillId="2" borderId="1" xfId="0" quotePrefix="1" applyFont="1" applyFill="1" applyBorder="1" applyAlignment="1">
      <alignment horizontal="center"/>
    </xf>
    <xf numFmtId="0" fontId="34" fillId="31" borderId="15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2" borderId="46" xfId="0" applyFont="1" applyFill="1" applyBorder="1" applyAlignment="1">
      <alignment horizontal="center"/>
    </xf>
    <xf numFmtId="0" fontId="33" fillId="2" borderId="26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166" fontId="39" fillId="3" borderId="1" xfId="0" applyNumberFormat="1" applyFont="1" applyFill="1" applyBorder="1" applyAlignment="1">
      <alignment horizontal="center"/>
    </xf>
    <xf numFmtId="2" fontId="39" fillId="3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30" fillId="0" borderId="0" xfId="0" applyFont="1" applyBorder="1"/>
    <xf numFmtId="0" fontId="0" fillId="0" borderId="0" xfId="0" applyBorder="1"/>
    <xf numFmtId="0" fontId="30" fillId="0" borderId="0" xfId="0" applyFont="1"/>
    <xf numFmtId="0" fontId="28" fillId="2" borderId="1" xfId="32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8" fillId="2" borderId="25" xfId="0" applyFont="1" applyFill="1" applyBorder="1" applyAlignment="1">
      <alignment horizontal="center" vertical="center" wrapText="1"/>
    </xf>
    <xf numFmtId="0" fontId="28" fillId="2" borderId="38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/>
    </xf>
    <xf numFmtId="1" fontId="28" fillId="4" borderId="13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3" fillId="0" borderId="42" xfId="0" applyFont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3" borderId="17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vertical="center"/>
    </xf>
    <xf numFmtId="0" fontId="2" fillId="0" borderId="65" xfId="0" applyFont="1" applyFill="1" applyBorder="1"/>
    <xf numFmtId="0" fontId="2" fillId="0" borderId="28" xfId="0" applyFont="1" applyFill="1" applyBorder="1"/>
    <xf numFmtId="0" fontId="2" fillId="0" borderId="5" xfId="0" applyFont="1" applyFill="1" applyBorder="1"/>
    <xf numFmtId="0" fontId="2" fillId="0" borderId="66" xfId="0" applyFont="1" applyFill="1" applyBorder="1"/>
    <xf numFmtId="0" fontId="41" fillId="0" borderId="66" xfId="0" applyFont="1" applyFill="1" applyBorder="1" applyAlignment="1">
      <alignment horizontal="center"/>
    </xf>
    <xf numFmtId="0" fontId="32" fillId="0" borderId="66" xfId="0" applyFont="1" applyFill="1" applyBorder="1"/>
    <xf numFmtId="0" fontId="2" fillId="0" borderId="6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6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23" xfId="0" applyFont="1" applyFill="1" applyBorder="1"/>
    <xf numFmtId="166" fontId="2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/>
    <xf numFmtId="0" fontId="34" fillId="2" borderId="15" xfId="0" applyFont="1" applyFill="1" applyBorder="1" applyAlignment="1">
      <alignment horizontal="center"/>
    </xf>
    <xf numFmtId="0" fontId="34" fillId="2" borderId="15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166" fontId="39" fillId="3" borderId="13" xfId="0" applyNumberFormat="1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/>
    </xf>
    <xf numFmtId="0" fontId="27" fillId="2" borderId="22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 wrapText="1"/>
    </xf>
    <xf numFmtId="0" fontId="28" fillId="2" borderId="3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/>
    </xf>
    <xf numFmtId="0" fontId="27" fillId="2" borderId="45" xfId="0" applyFont="1" applyFill="1" applyBorder="1" applyAlignment="1">
      <alignment horizontal="center" vertical="center"/>
    </xf>
    <xf numFmtId="0" fontId="27" fillId="2" borderId="58" xfId="0" applyFont="1" applyFill="1" applyBorder="1" applyAlignment="1">
      <alignment horizontal="center" vertical="center"/>
    </xf>
    <xf numFmtId="0" fontId="27" fillId="2" borderId="42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 wrapText="1"/>
    </xf>
    <xf numFmtId="0" fontId="28" fillId="2" borderId="38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2" borderId="36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/>
    </xf>
    <xf numFmtId="0" fontId="27" fillId="2" borderId="38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41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/>
    </xf>
    <xf numFmtId="1" fontId="28" fillId="4" borderId="13" xfId="0" applyNumberFormat="1" applyFont="1" applyFill="1" applyBorder="1" applyAlignment="1">
      <alignment horizontal="center" vertical="center"/>
    </xf>
    <xf numFmtId="1" fontId="28" fillId="4" borderId="17" xfId="0" applyNumberFormat="1" applyFont="1" applyFill="1" applyBorder="1" applyAlignment="1">
      <alignment horizontal="center" vertical="center"/>
    </xf>
    <xf numFmtId="0" fontId="28" fillId="2" borderId="25" xfId="0" quotePrefix="1" applyFont="1" applyFill="1" applyBorder="1" applyAlignment="1">
      <alignment horizontal="center" vertical="center" wrapText="1"/>
    </xf>
    <xf numFmtId="0" fontId="28" fillId="2" borderId="38" xfId="0" quotePrefix="1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7" fillId="2" borderId="40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7" fillId="2" borderId="3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 vertical="center"/>
    </xf>
    <xf numFmtId="0" fontId="28" fillId="2" borderId="64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27" fillId="2" borderId="62" xfId="0" applyFont="1" applyFill="1" applyBorder="1" applyAlignment="1">
      <alignment horizontal="center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27" fillId="2" borderId="41" xfId="0" applyFont="1" applyFill="1" applyBorder="1" applyAlignment="1">
      <alignment horizontal="center" vertical="center" wrapText="1"/>
    </xf>
    <xf numFmtId="0" fontId="27" fillId="2" borderId="59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60" xfId="0" applyFont="1" applyFill="1" applyBorder="1" applyAlignment="1">
      <alignment horizontal="center" vertical="center"/>
    </xf>
    <xf numFmtId="0" fontId="27" fillId="2" borderId="61" xfId="0" applyFont="1" applyFill="1" applyBorder="1" applyAlignment="1">
      <alignment horizontal="center" vertical="center"/>
    </xf>
    <xf numFmtId="0" fontId="27" fillId="4" borderId="59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 wrapText="1"/>
    </xf>
    <xf numFmtId="0" fontId="27" fillId="2" borderId="38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4" fillId="0" borderId="50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/>
    </xf>
    <xf numFmtId="0" fontId="33" fillId="0" borderId="0" xfId="0" applyFont="1" applyAlignment="1">
      <alignment horizontal="left" vertical="top"/>
    </xf>
    <xf numFmtId="0" fontId="34" fillId="2" borderId="47" xfId="0" applyFont="1" applyFill="1" applyBorder="1" applyAlignment="1">
      <alignment horizontal="center"/>
    </xf>
    <xf numFmtId="0" fontId="34" fillId="2" borderId="26" xfId="0" applyFont="1" applyFill="1" applyBorder="1" applyAlignment="1">
      <alignment horizontal="center"/>
    </xf>
    <xf numFmtId="0" fontId="34" fillId="2" borderId="7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34" fillId="2" borderId="45" xfId="0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 wrapText="1"/>
    </xf>
    <xf numFmtId="0" fontId="34" fillId="2" borderId="43" xfId="0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4" fillId="3" borderId="13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3" fillId="3" borderId="17" xfId="0" applyFont="1" applyFill="1" applyBorder="1" applyAlignment="1">
      <alignment horizontal="center" vertical="center" wrapText="1"/>
    </xf>
    <xf numFmtId="0" fontId="34" fillId="31" borderId="13" xfId="0" applyFont="1" applyFill="1" applyBorder="1" applyAlignment="1">
      <alignment horizontal="center" vertical="top" wrapText="1"/>
    </xf>
    <xf numFmtId="0" fontId="34" fillId="31" borderId="12" xfId="0" applyFont="1" applyFill="1" applyBorder="1" applyAlignment="1">
      <alignment horizontal="center" vertical="top" wrapText="1"/>
    </xf>
    <xf numFmtId="0" fontId="34" fillId="31" borderId="18" xfId="0" applyFont="1" applyFill="1" applyBorder="1" applyAlignment="1">
      <alignment horizontal="center" vertical="top" wrapText="1"/>
    </xf>
    <xf numFmtId="0" fontId="34" fillId="2" borderId="44" xfId="0" applyFont="1" applyFill="1" applyBorder="1" applyAlignment="1">
      <alignment horizontal="center" vertical="center" wrapText="1"/>
    </xf>
    <xf numFmtId="0" fontId="34" fillId="2" borderId="2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</cellXfs>
  <cellStyles count="6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0" xfId="31"/>
    <cellStyle name="Currency 2" xfId="32"/>
    <cellStyle name="Currency 2 2" xfId="33"/>
    <cellStyle name="Currency 3" xfId="34"/>
    <cellStyle name="Currency0" xfId="35"/>
    <cellStyle name="Date" xfId="36"/>
    <cellStyle name="Explanatory Text 2" xfId="37"/>
    <cellStyle name="Fixed" xfId="38"/>
    <cellStyle name="Good 2" xfId="39"/>
    <cellStyle name="Grey" xfId="40"/>
    <cellStyle name="Heading 1 2" xfId="41"/>
    <cellStyle name="Heading 2 2" xfId="42"/>
    <cellStyle name="Heading 3 2" xfId="43"/>
    <cellStyle name="Heading 4 2" xfId="44"/>
    <cellStyle name="Input [yellow]" xfId="45"/>
    <cellStyle name="Input 2" xfId="46"/>
    <cellStyle name="Linked Cell 2" xfId="47"/>
    <cellStyle name="MANKAD" xfId="48"/>
    <cellStyle name="Neutral 2" xfId="49"/>
    <cellStyle name="no dec" xfId="50"/>
    <cellStyle name="Normal" xfId="0" builtinId="0"/>
    <cellStyle name="Normal - Style1" xfId="51"/>
    <cellStyle name="Normal 2" xfId="52"/>
    <cellStyle name="Normal 2 2" xfId="2"/>
    <cellStyle name="Normal 3" xfId="1"/>
    <cellStyle name="Normal 4" xfId="53"/>
    <cellStyle name="Note 2" xfId="54"/>
    <cellStyle name="Output 2" xfId="55"/>
    <cellStyle name="Percent [2]" xfId="56"/>
    <cellStyle name="Percent 2" xfId="57"/>
    <cellStyle name="Percent 2 2" xfId="58"/>
    <cellStyle name="Percent 3" xfId="59"/>
    <cellStyle name="style" xfId="60"/>
    <cellStyle name="style1" xfId="61"/>
    <cellStyle name="style2" xfId="62"/>
    <cellStyle name="þ_x001d_ð &amp;ý&amp;†ýG_x0008_ X_x000a__x0007__x0001__x0001_" xfId="63"/>
    <cellStyle name="þ_x001d_ð&quot;_x000c_Býò_x000c_5ýU_x0001_e_x0005_¹,_x0007__x0001__x0001_" xfId="64"/>
    <cellStyle name="Title 2" xfId="65"/>
    <cellStyle name="Total 2" xfId="66"/>
    <cellStyle name="Warning Text 2" xfId="67"/>
  </cellStyles>
  <dxfs count="0"/>
  <tableStyles count="0" defaultTableStyle="TableStyleMedium9" defaultPivotStyle="PivotStyleLight16"/>
  <colors>
    <mruColors>
      <color rgb="FF0000FF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13" name="Text Box 17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18" name="Text Box 10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19" name="Text Box 11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22" name="Text Box 14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23" name="Text Box 15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24" name="Text Box 16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25" name="Text Box 17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33" name="Text Box 13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37" name="Text Box 17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42" name="Text Box 10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43" name="Text Box 11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45" name="Text Box 13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46" name="Text Box 14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48" name="Text Box 16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49" name="Text Box 17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2381250" y="9810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51" name="Text Box 7"/>
        <xdr:cNvSpPr txBox="1">
          <a:spLocks noChangeArrowheads="1"/>
        </xdr:cNvSpPr>
      </xdr:nvSpPr>
      <xdr:spPr bwMode="auto">
        <a:xfrm>
          <a:off x="3190875" y="9810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2381250" y="9810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3190875" y="9810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54" name="Text Box 10"/>
        <xdr:cNvSpPr txBox="1">
          <a:spLocks noChangeArrowheads="1"/>
        </xdr:cNvSpPr>
      </xdr:nvSpPr>
      <xdr:spPr bwMode="auto">
        <a:xfrm>
          <a:off x="2381250" y="9810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55" name="Text Box 11"/>
        <xdr:cNvSpPr txBox="1">
          <a:spLocks noChangeArrowheads="1"/>
        </xdr:cNvSpPr>
      </xdr:nvSpPr>
      <xdr:spPr bwMode="auto">
        <a:xfrm>
          <a:off x="3190875" y="9810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56" name="Text Box 12"/>
        <xdr:cNvSpPr txBox="1">
          <a:spLocks noChangeArrowheads="1"/>
        </xdr:cNvSpPr>
      </xdr:nvSpPr>
      <xdr:spPr bwMode="auto">
        <a:xfrm>
          <a:off x="2381250" y="9810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57" name="Text Box 13"/>
        <xdr:cNvSpPr txBox="1">
          <a:spLocks noChangeArrowheads="1"/>
        </xdr:cNvSpPr>
      </xdr:nvSpPr>
      <xdr:spPr bwMode="auto">
        <a:xfrm>
          <a:off x="3190875" y="9810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58" name="Text Box 14"/>
        <xdr:cNvSpPr txBox="1">
          <a:spLocks noChangeArrowheads="1"/>
        </xdr:cNvSpPr>
      </xdr:nvSpPr>
      <xdr:spPr bwMode="auto">
        <a:xfrm>
          <a:off x="2381250" y="9810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3190875" y="9810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60" name="Text Box 16"/>
        <xdr:cNvSpPr txBox="1">
          <a:spLocks noChangeArrowheads="1"/>
        </xdr:cNvSpPr>
      </xdr:nvSpPr>
      <xdr:spPr bwMode="auto">
        <a:xfrm>
          <a:off x="2381250" y="9810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3190875" y="9810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2381250" y="9810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3190875" y="9810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2381250" y="9810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3190875" y="9810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66" name="Text Box 10"/>
        <xdr:cNvSpPr txBox="1">
          <a:spLocks noChangeArrowheads="1"/>
        </xdr:cNvSpPr>
      </xdr:nvSpPr>
      <xdr:spPr bwMode="auto">
        <a:xfrm>
          <a:off x="2381250" y="9810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67" name="Text Box 11"/>
        <xdr:cNvSpPr txBox="1">
          <a:spLocks noChangeArrowheads="1"/>
        </xdr:cNvSpPr>
      </xdr:nvSpPr>
      <xdr:spPr bwMode="auto">
        <a:xfrm>
          <a:off x="3190875" y="9810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68" name="Text Box 12"/>
        <xdr:cNvSpPr txBox="1">
          <a:spLocks noChangeArrowheads="1"/>
        </xdr:cNvSpPr>
      </xdr:nvSpPr>
      <xdr:spPr bwMode="auto">
        <a:xfrm>
          <a:off x="2381250" y="9810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3190875" y="9810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2381250" y="9810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3190875" y="9810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72" name="Text Box 16"/>
        <xdr:cNvSpPr txBox="1">
          <a:spLocks noChangeArrowheads="1"/>
        </xdr:cNvSpPr>
      </xdr:nvSpPr>
      <xdr:spPr bwMode="auto">
        <a:xfrm>
          <a:off x="2381250" y="9810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73" name="Text Box 17"/>
        <xdr:cNvSpPr txBox="1">
          <a:spLocks noChangeArrowheads="1"/>
        </xdr:cNvSpPr>
      </xdr:nvSpPr>
      <xdr:spPr bwMode="auto">
        <a:xfrm>
          <a:off x="3190875" y="9810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85725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2381250" y="129063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66675</xdr:rowOff>
    </xdr:to>
    <xdr:sp macro="" textlink="">
      <xdr:nvSpPr>
        <xdr:cNvPr id="75" name="Text Box 7"/>
        <xdr:cNvSpPr txBox="1">
          <a:spLocks noChangeArrowheads="1"/>
        </xdr:cNvSpPr>
      </xdr:nvSpPr>
      <xdr:spPr bwMode="auto">
        <a:xfrm>
          <a:off x="3190875" y="129063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85725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2381250" y="129063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66675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3190875" y="129063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85725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2381250" y="129063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66675</xdr:rowOff>
    </xdr:to>
    <xdr:sp macro="" textlink="">
      <xdr:nvSpPr>
        <xdr:cNvPr id="79" name="Text Box 11"/>
        <xdr:cNvSpPr txBox="1">
          <a:spLocks noChangeArrowheads="1"/>
        </xdr:cNvSpPr>
      </xdr:nvSpPr>
      <xdr:spPr bwMode="auto">
        <a:xfrm>
          <a:off x="3190875" y="129063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85725</xdr:rowOff>
    </xdr:to>
    <xdr:sp macro="" textlink="">
      <xdr:nvSpPr>
        <xdr:cNvPr id="80" name="Text Box 12"/>
        <xdr:cNvSpPr txBox="1">
          <a:spLocks noChangeArrowheads="1"/>
        </xdr:cNvSpPr>
      </xdr:nvSpPr>
      <xdr:spPr bwMode="auto">
        <a:xfrm>
          <a:off x="2381250" y="129063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66675</xdr:rowOff>
    </xdr:to>
    <xdr:sp macro="" textlink="">
      <xdr:nvSpPr>
        <xdr:cNvPr id="81" name="Text Box 13"/>
        <xdr:cNvSpPr txBox="1">
          <a:spLocks noChangeArrowheads="1"/>
        </xdr:cNvSpPr>
      </xdr:nvSpPr>
      <xdr:spPr bwMode="auto">
        <a:xfrm>
          <a:off x="3190875" y="129063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85725</xdr:rowOff>
    </xdr:to>
    <xdr:sp macro="" textlink="">
      <xdr:nvSpPr>
        <xdr:cNvPr id="82" name="Text Box 14"/>
        <xdr:cNvSpPr txBox="1">
          <a:spLocks noChangeArrowheads="1"/>
        </xdr:cNvSpPr>
      </xdr:nvSpPr>
      <xdr:spPr bwMode="auto">
        <a:xfrm>
          <a:off x="2381250" y="129063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66675</xdr:rowOff>
    </xdr:to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3190875" y="129063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85725</xdr:rowOff>
    </xdr:to>
    <xdr:sp macro="" textlink="">
      <xdr:nvSpPr>
        <xdr:cNvPr id="84" name="Text Box 16"/>
        <xdr:cNvSpPr txBox="1">
          <a:spLocks noChangeArrowheads="1"/>
        </xdr:cNvSpPr>
      </xdr:nvSpPr>
      <xdr:spPr bwMode="auto">
        <a:xfrm>
          <a:off x="2381250" y="129063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66675</xdr:rowOff>
    </xdr:to>
    <xdr:sp macro="" textlink="">
      <xdr:nvSpPr>
        <xdr:cNvPr id="85" name="Text Box 17"/>
        <xdr:cNvSpPr txBox="1">
          <a:spLocks noChangeArrowheads="1"/>
        </xdr:cNvSpPr>
      </xdr:nvSpPr>
      <xdr:spPr bwMode="auto">
        <a:xfrm>
          <a:off x="3190875" y="129063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85725</xdr:rowOff>
    </xdr:to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2381250" y="129063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66675</xdr:rowOff>
    </xdr:to>
    <xdr:sp macro="" textlink="">
      <xdr:nvSpPr>
        <xdr:cNvPr id="87" name="Text Box 7"/>
        <xdr:cNvSpPr txBox="1">
          <a:spLocks noChangeArrowheads="1"/>
        </xdr:cNvSpPr>
      </xdr:nvSpPr>
      <xdr:spPr bwMode="auto">
        <a:xfrm>
          <a:off x="3190875" y="129063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85725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2381250" y="129063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66675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3190875" y="129063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85725</xdr:rowOff>
    </xdr:to>
    <xdr:sp macro="" textlink="">
      <xdr:nvSpPr>
        <xdr:cNvPr id="90" name="Text Box 10"/>
        <xdr:cNvSpPr txBox="1">
          <a:spLocks noChangeArrowheads="1"/>
        </xdr:cNvSpPr>
      </xdr:nvSpPr>
      <xdr:spPr bwMode="auto">
        <a:xfrm>
          <a:off x="2381250" y="129063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66675</xdr:rowOff>
    </xdr:to>
    <xdr:sp macro="" textlink="">
      <xdr:nvSpPr>
        <xdr:cNvPr id="91" name="Text Box 11"/>
        <xdr:cNvSpPr txBox="1">
          <a:spLocks noChangeArrowheads="1"/>
        </xdr:cNvSpPr>
      </xdr:nvSpPr>
      <xdr:spPr bwMode="auto">
        <a:xfrm>
          <a:off x="3190875" y="129063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85725</xdr:rowOff>
    </xdr:to>
    <xdr:sp macro="" textlink="">
      <xdr:nvSpPr>
        <xdr:cNvPr id="92" name="Text Box 12"/>
        <xdr:cNvSpPr txBox="1">
          <a:spLocks noChangeArrowheads="1"/>
        </xdr:cNvSpPr>
      </xdr:nvSpPr>
      <xdr:spPr bwMode="auto">
        <a:xfrm>
          <a:off x="2381250" y="129063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66675</xdr:rowOff>
    </xdr:to>
    <xdr:sp macro="" textlink="">
      <xdr:nvSpPr>
        <xdr:cNvPr id="93" name="Text Box 13"/>
        <xdr:cNvSpPr txBox="1">
          <a:spLocks noChangeArrowheads="1"/>
        </xdr:cNvSpPr>
      </xdr:nvSpPr>
      <xdr:spPr bwMode="auto">
        <a:xfrm>
          <a:off x="3190875" y="129063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85725</xdr:rowOff>
    </xdr:to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2381250" y="129063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66675</xdr:rowOff>
    </xdr:to>
    <xdr:sp macro="" textlink="">
      <xdr:nvSpPr>
        <xdr:cNvPr id="95" name="Text Box 15"/>
        <xdr:cNvSpPr txBox="1">
          <a:spLocks noChangeArrowheads="1"/>
        </xdr:cNvSpPr>
      </xdr:nvSpPr>
      <xdr:spPr bwMode="auto">
        <a:xfrm>
          <a:off x="3190875" y="129063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85725</xdr:rowOff>
    </xdr:to>
    <xdr:sp macro="" textlink="">
      <xdr:nvSpPr>
        <xdr:cNvPr id="96" name="Text Box 16"/>
        <xdr:cNvSpPr txBox="1">
          <a:spLocks noChangeArrowheads="1"/>
        </xdr:cNvSpPr>
      </xdr:nvSpPr>
      <xdr:spPr bwMode="auto">
        <a:xfrm>
          <a:off x="2381250" y="129063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66675</xdr:rowOff>
    </xdr:to>
    <xdr:sp macro="" textlink="">
      <xdr:nvSpPr>
        <xdr:cNvPr id="97" name="Text Box 17"/>
        <xdr:cNvSpPr txBox="1">
          <a:spLocks noChangeArrowheads="1"/>
        </xdr:cNvSpPr>
      </xdr:nvSpPr>
      <xdr:spPr bwMode="auto">
        <a:xfrm>
          <a:off x="3190875" y="129063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9334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99" name="Text Box 7"/>
        <xdr:cNvSpPr txBox="1">
          <a:spLocks noChangeArrowheads="1"/>
        </xdr:cNvSpPr>
      </xdr:nvSpPr>
      <xdr:spPr bwMode="auto">
        <a:xfrm>
          <a:off x="18078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9334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18078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02" name="Text Box 10"/>
        <xdr:cNvSpPr txBox="1">
          <a:spLocks noChangeArrowheads="1"/>
        </xdr:cNvSpPr>
      </xdr:nvSpPr>
      <xdr:spPr bwMode="auto">
        <a:xfrm>
          <a:off x="9334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03" name="Text Box 11"/>
        <xdr:cNvSpPr txBox="1">
          <a:spLocks noChangeArrowheads="1"/>
        </xdr:cNvSpPr>
      </xdr:nvSpPr>
      <xdr:spPr bwMode="auto">
        <a:xfrm>
          <a:off x="18078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9334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05" name="Text Box 13"/>
        <xdr:cNvSpPr txBox="1">
          <a:spLocks noChangeArrowheads="1"/>
        </xdr:cNvSpPr>
      </xdr:nvSpPr>
      <xdr:spPr bwMode="auto">
        <a:xfrm>
          <a:off x="18078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06" name="Text Box 14"/>
        <xdr:cNvSpPr txBox="1">
          <a:spLocks noChangeArrowheads="1"/>
        </xdr:cNvSpPr>
      </xdr:nvSpPr>
      <xdr:spPr bwMode="auto">
        <a:xfrm>
          <a:off x="9334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07" name="Text Box 15"/>
        <xdr:cNvSpPr txBox="1">
          <a:spLocks noChangeArrowheads="1"/>
        </xdr:cNvSpPr>
      </xdr:nvSpPr>
      <xdr:spPr bwMode="auto">
        <a:xfrm>
          <a:off x="18078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9334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09" name="Text Box 17"/>
        <xdr:cNvSpPr txBox="1">
          <a:spLocks noChangeArrowheads="1"/>
        </xdr:cNvSpPr>
      </xdr:nvSpPr>
      <xdr:spPr bwMode="auto">
        <a:xfrm>
          <a:off x="18078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9334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11" name="Text Box 7"/>
        <xdr:cNvSpPr txBox="1">
          <a:spLocks noChangeArrowheads="1"/>
        </xdr:cNvSpPr>
      </xdr:nvSpPr>
      <xdr:spPr bwMode="auto">
        <a:xfrm>
          <a:off x="18078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9334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18078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14" name="Text Box 10"/>
        <xdr:cNvSpPr txBox="1">
          <a:spLocks noChangeArrowheads="1"/>
        </xdr:cNvSpPr>
      </xdr:nvSpPr>
      <xdr:spPr bwMode="auto">
        <a:xfrm>
          <a:off x="9334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15" name="Text Box 11"/>
        <xdr:cNvSpPr txBox="1">
          <a:spLocks noChangeArrowheads="1"/>
        </xdr:cNvSpPr>
      </xdr:nvSpPr>
      <xdr:spPr bwMode="auto">
        <a:xfrm>
          <a:off x="18078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16" name="Text Box 12"/>
        <xdr:cNvSpPr txBox="1">
          <a:spLocks noChangeArrowheads="1"/>
        </xdr:cNvSpPr>
      </xdr:nvSpPr>
      <xdr:spPr bwMode="auto">
        <a:xfrm>
          <a:off x="9334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17" name="Text Box 13"/>
        <xdr:cNvSpPr txBox="1">
          <a:spLocks noChangeArrowheads="1"/>
        </xdr:cNvSpPr>
      </xdr:nvSpPr>
      <xdr:spPr bwMode="auto">
        <a:xfrm>
          <a:off x="18078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18" name="Text Box 14"/>
        <xdr:cNvSpPr txBox="1">
          <a:spLocks noChangeArrowheads="1"/>
        </xdr:cNvSpPr>
      </xdr:nvSpPr>
      <xdr:spPr bwMode="auto">
        <a:xfrm>
          <a:off x="9334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19" name="Text Box 15"/>
        <xdr:cNvSpPr txBox="1">
          <a:spLocks noChangeArrowheads="1"/>
        </xdr:cNvSpPr>
      </xdr:nvSpPr>
      <xdr:spPr bwMode="auto">
        <a:xfrm>
          <a:off x="18078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20" name="Text Box 16"/>
        <xdr:cNvSpPr txBox="1">
          <a:spLocks noChangeArrowheads="1"/>
        </xdr:cNvSpPr>
      </xdr:nvSpPr>
      <xdr:spPr bwMode="auto">
        <a:xfrm>
          <a:off x="9334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21" name="Text Box 17"/>
        <xdr:cNvSpPr txBox="1">
          <a:spLocks noChangeArrowheads="1"/>
        </xdr:cNvSpPr>
      </xdr:nvSpPr>
      <xdr:spPr bwMode="auto">
        <a:xfrm>
          <a:off x="18078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22" name="Text Box 6"/>
        <xdr:cNvSpPr txBox="1">
          <a:spLocks noChangeArrowheads="1"/>
        </xdr:cNvSpPr>
      </xdr:nvSpPr>
      <xdr:spPr bwMode="auto">
        <a:xfrm>
          <a:off x="9334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23" name="Text Box 7"/>
        <xdr:cNvSpPr txBox="1">
          <a:spLocks noChangeArrowheads="1"/>
        </xdr:cNvSpPr>
      </xdr:nvSpPr>
      <xdr:spPr bwMode="auto">
        <a:xfrm>
          <a:off x="18078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24" name="Text Box 8"/>
        <xdr:cNvSpPr txBox="1">
          <a:spLocks noChangeArrowheads="1"/>
        </xdr:cNvSpPr>
      </xdr:nvSpPr>
      <xdr:spPr bwMode="auto">
        <a:xfrm>
          <a:off x="9334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25" name="Text Box 9"/>
        <xdr:cNvSpPr txBox="1">
          <a:spLocks noChangeArrowheads="1"/>
        </xdr:cNvSpPr>
      </xdr:nvSpPr>
      <xdr:spPr bwMode="auto">
        <a:xfrm>
          <a:off x="18078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26" name="Text Box 10"/>
        <xdr:cNvSpPr txBox="1">
          <a:spLocks noChangeArrowheads="1"/>
        </xdr:cNvSpPr>
      </xdr:nvSpPr>
      <xdr:spPr bwMode="auto">
        <a:xfrm>
          <a:off x="9334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27" name="Text Box 11"/>
        <xdr:cNvSpPr txBox="1">
          <a:spLocks noChangeArrowheads="1"/>
        </xdr:cNvSpPr>
      </xdr:nvSpPr>
      <xdr:spPr bwMode="auto">
        <a:xfrm>
          <a:off x="18078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9334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29" name="Text Box 13"/>
        <xdr:cNvSpPr txBox="1">
          <a:spLocks noChangeArrowheads="1"/>
        </xdr:cNvSpPr>
      </xdr:nvSpPr>
      <xdr:spPr bwMode="auto">
        <a:xfrm>
          <a:off x="18078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30" name="Text Box 14"/>
        <xdr:cNvSpPr txBox="1">
          <a:spLocks noChangeArrowheads="1"/>
        </xdr:cNvSpPr>
      </xdr:nvSpPr>
      <xdr:spPr bwMode="auto">
        <a:xfrm>
          <a:off x="9334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31" name="Text Box 15"/>
        <xdr:cNvSpPr txBox="1">
          <a:spLocks noChangeArrowheads="1"/>
        </xdr:cNvSpPr>
      </xdr:nvSpPr>
      <xdr:spPr bwMode="auto">
        <a:xfrm>
          <a:off x="18078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32" name="Text Box 16"/>
        <xdr:cNvSpPr txBox="1">
          <a:spLocks noChangeArrowheads="1"/>
        </xdr:cNvSpPr>
      </xdr:nvSpPr>
      <xdr:spPr bwMode="auto">
        <a:xfrm>
          <a:off x="9334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33" name="Text Box 17"/>
        <xdr:cNvSpPr txBox="1">
          <a:spLocks noChangeArrowheads="1"/>
        </xdr:cNvSpPr>
      </xdr:nvSpPr>
      <xdr:spPr bwMode="auto">
        <a:xfrm>
          <a:off x="18078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34" name="Text Box 6"/>
        <xdr:cNvSpPr txBox="1">
          <a:spLocks noChangeArrowheads="1"/>
        </xdr:cNvSpPr>
      </xdr:nvSpPr>
      <xdr:spPr bwMode="auto">
        <a:xfrm>
          <a:off x="9334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35" name="Text Box 7"/>
        <xdr:cNvSpPr txBox="1">
          <a:spLocks noChangeArrowheads="1"/>
        </xdr:cNvSpPr>
      </xdr:nvSpPr>
      <xdr:spPr bwMode="auto">
        <a:xfrm>
          <a:off x="18078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9334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18078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38" name="Text Box 10"/>
        <xdr:cNvSpPr txBox="1">
          <a:spLocks noChangeArrowheads="1"/>
        </xdr:cNvSpPr>
      </xdr:nvSpPr>
      <xdr:spPr bwMode="auto">
        <a:xfrm>
          <a:off x="9334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39" name="Text Box 11"/>
        <xdr:cNvSpPr txBox="1">
          <a:spLocks noChangeArrowheads="1"/>
        </xdr:cNvSpPr>
      </xdr:nvSpPr>
      <xdr:spPr bwMode="auto">
        <a:xfrm>
          <a:off x="18078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40" name="Text Box 12"/>
        <xdr:cNvSpPr txBox="1">
          <a:spLocks noChangeArrowheads="1"/>
        </xdr:cNvSpPr>
      </xdr:nvSpPr>
      <xdr:spPr bwMode="auto">
        <a:xfrm>
          <a:off x="9334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41" name="Text Box 13"/>
        <xdr:cNvSpPr txBox="1">
          <a:spLocks noChangeArrowheads="1"/>
        </xdr:cNvSpPr>
      </xdr:nvSpPr>
      <xdr:spPr bwMode="auto">
        <a:xfrm>
          <a:off x="18078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42" name="Text Box 14"/>
        <xdr:cNvSpPr txBox="1">
          <a:spLocks noChangeArrowheads="1"/>
        </xdr:cNvSpPr>
      </xdr:nvSpPr>
      <xdr:spPr bwMode="auto">
        <a:xfrm>
          <a:off x="9334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18078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44" name="Text Box 16"/>
        <xdr:cNvSpPr txBox="1">
          <a:spLocks noChangeArrowheads="1"/>
        </xdr:cNvSpPr>
      </xdr:nvSpPr>
      <xdr:spPr bwMode="auto">
        <a:xfrm>
          <a:off x="9334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45" name="Text Box 17"/>
        <xdr:cNvSpPr txBox="1">
          <a:spLocks noChangeArrowheads="1"/>
        </xdr:cNvSpPr>
      </xdr:nvSpPr>
      <xdr:spPr bwMode="auto">
        <a:xfrm>
          <a:off x="18078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13" name="Text Box 17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18" name="Text Box 10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19" name="Text Box 11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22" name="Text Box 14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23" name="Text Box 15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24" name="Text Box 16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5</xdr:row>
      <xdr:rowOff>0</xdr:rowOff>
    </xdr:from>
    <xdr:to>
      <xdr:col>2</xdr:col>
      <xdr:colOff>274320</xdr:colOff>
      <xdr:row>5</xdr:row>
      <xdr:rowOff>83820</xdr:rowOff>
    </xdr:to>
    <xdr:sp macro="" textlink="">
      <xdr:nvSpPr>
        <xdr:cNvPr id="25" name="Text Box 17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33" name="Text Box 13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37" name="Text Box 17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42" name="Text Box 10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43" name="Text Box 11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45" name="Text Box 13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46" name="Text Box 14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121920</xdr:rowOff>
    </xdr:to>
    <xdr:sp macro="" textlink="">
      <xdr:nvSpPr>
        <xdr:cNvPr id="48" name="Text Box 16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198120</xdr:colOff>
      <xdr:row>43</xdr:row>
      <xdr:rowOff>0</xdr:rowOff>
    </xdr:from>
    <xdr:to>
      <xdr:col>2</xdr:col>
      <xdr:colOff>274320</xdr:colOff>
      <xdr:row>43</xdr:row>
      <xdr:rowOff>91440</xdr:rowOff>
    </xdr:to>
    <xdr:sp macro="" textlink="">
      <xdr:nvSpPr>
        <xdr:cNvPr id="49" name="Text Box 17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1543050" y="10382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51" name="Text Box 7"/>
        <xdr:cNvSpPr txBox="1">
          <a:spLocks noChangeArrowheads="1"/>
        </xdr:cNvSpPr>
      </xdr:nvSpPr>
      <xdr:spPr bwMode="auto">
        <a:xfrm>
          <a:off x="2867025" y="103822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1543050" y="10382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2867025" y="103822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54" name="Text Box 10"/>
        <xdr:cNvSpPr txBox="1">
          <a:spLocks noChangeArrowheads="1"/>
        </xdr:cNvSpPr>
      </xdr:nvSpPr>
      <xdr:spPr bwMode="auto">
        <a:xfrm>
          <a:off x="1543050" y="10382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55" name="Text Box 11"/>
        <xdr:cNvSpPr txBox="1">
          <a:spLocks noChangeArrowheads="1"/>
        </xdr:cNvSpPr>
      </xdr:nvSpPr>
      <xdr:spPr bwMode="auto">
        <a:xfrm>
          <a:off x="2867025" y="103822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56" name="Text Box 12"/>
        <xdr:cNvSpPr txBox="1">
          <a:spLocks noChangeArrowheads="1"/>
        </xdr:cNvSpPr>
      </xdr:nvSpPr>
      <xdr:spPr bwMode="auto">
        <a:xfrm>
          <a:off x="1543050" y="10382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57" name="Text Box 13"/>
        <xdr:cNvSpPr txBox="1">
          <a:spLocks noChangeArrowheads="1"/>
        </xdr:cNvSpPr>
      </xdr:nvSpPr>
      <xdr:spPr bwMode="auto">
        <a:xfrm>
          <a:off x="2867025" y="103822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58" name="Text Box 14"/>
        <xdr:cNvSpPr txBox="1">
          <a:spLocks noChangeArrowheads="1"/>
        </xdr:cNvSpPr>
      </xdr:nvSpPr>
      <xdr:spPr bwMode="auto">
        <a:xfrm>
          <a:off x="1543050" y="10382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2867025" y="103822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60" name="Text Box 16"/>
        <xdr:cNvSpPr txBox="1">
          <a:spLocks noChangeArrowheads="1"/>
        </xdr:cNvSpPr>
      </xdr:nvSpPr>
      <xdr:spPr bwMode="auto">
        <a:xfrm>
          <a:off x="1543050" y="10382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2867025" y="103822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1543050" y="10382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2867025" y="103822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1543050" y="10382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2867025" y="103822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66" name="Text Box 10"/>
        <xdr:cNvSpPr txBox="1">
          <a:spLocks noChangeArrowheads="1"/>
        </xdr:cNvSpPr>
      </xdr:nvSpPr>
      <xdr:spPr bwMode="auto">
        <a:xfrm>
          <a:off x="1543050" y="10382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67" name="Text Box 11"/>
        <xdr:cNvSpPr txBox="1">
          <a:spLocks noChangeArrowheads="1"/>
        </xdr:cNvSpPr>
      </xdr:nvSpPr>
      <xdr:spPr bwMode="auto">
        <a:xfrm>
          <a:off x="2867025" y="103822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68" name="Text Box 12"/>
        <xdr:cNvSpPr txBox="1">
          <a:spLocks noChangeArrowheads="1"/>
        </xdr:cNvSpPr>
      </xdr:nvSpPr>
      <xdr:spPr bwMode="auto">
        <a:xfrm>
          <a:off x="1543050" y="10382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2867025" y="103822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1543050" y="10382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2867025" y="103822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72" name="Text Box 16"/>
        <xdr:cNvSpPr txBox="1">
          <a:spLocks noChangeArrowheads="1"/>
        </xdr:cNvSpPr>
      </xdr:nvSpPr>
      <xdr:spPr bwMode="auto">
        <a:xfrm>
          <a:off x="1543050" y="10382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</xdr:row>
      <xdr:rowOff>0</xdr:rowOff>
    </xdr:from>
    <xdr:to>
      <xdr:col>2</xdr:col>
      <xdr:colOff>276225</xdr:colOff>
      <xdr:row>5</xdr:row>
      <xdr:rowOff>85725</xdr:rowOff>
    </xdr:to>
    <xdr:sp macro="" textlink="">
      <xdr:nvSpPr>
        <xdr:cNvPr id="73" name="Text Box 17"/>
        <xdr:cNvSpPr txBox="1">
          <a:spLocks noChangeArrowheads="1"/>
        </xdr:cNvSpPr>
      </xdr:nvSpPr>
      <xdr:spPr bwMode="auto">
        <a:xfrm>
          <a:off x="2867025" y="103822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123825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1543050" y="1403985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95250</xdr:rowOff>
    </xdr:to>
    <xdr:sp macro="" textlink="">
      <xdr:nvSpPr>
        <xdr:cNvPr id="75" name="Text Box 7"/>
        <xdr:cNvSpPr txBox="1">
          <a:spLocks noChangeArrowheads="1"/>
        </xdr:cNvSpPr>
      </xdr:nvSpPr>
      <xdr:spPr bwMode="auto">
        <a:xfrm>
          <a:off x="2867025" y="140398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123825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1543050" y="1403985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95250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2867025" y="140398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123825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1543050" y="1403985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95250</xdr:rowOff>
    </xdr:to>
    <xdr:sp macro="" textlink="">
      <xdr:nvSpPr>
        <xdr:cNvPr id="79" name="Text Box 11"/>
        <xdr:cNvSpPr txBox="1">
          <a:spLocks noChangeArrowheads="1"/>
        </xdr:cNvSpPr>
      </xdr:nvSpPr>
      <xdr:spPr bwMode="auto">
        <a:xfrm>
          <a:off x="2867025" y="140398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123825</xdr:rowOff>
    </xdr:to>
    <xdr:sp macro="" textlink="">
      <xdr:nvSpPr>
        <xdr:cNvPr id="80" name="Text Box 12"/>
        <xdr:cNvSpPr txBox="1">
          <a:spLocks noChangeArrowheads="1"/>
        </xdr:cNvSpPr>
      </xdr:nvSpPr>
      <xdr:spPr bwMode="auto">
        <a:xfrm>
          <a:off x="1543050" y="1403985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95250</xdr:rowOff>
    </xdr:to>
    <xdr:sp macro="" textlink="">
      <xdr:nvSpPr>
        <xdr:cNvPr id="81" name="Text Box 13"/>
        <xdr:cNvSpPr txBox="1">
          <a:spLocks noChangeArrowheads="1"/>
        </xdr:cNvSpPr>
      </xdr:nvSpPr>
      <xdr:spPr bwMode="auto">
        <a:xfrm>
          <a:off x="2867025" y="140398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123825</xdr:rowOff>
    </xdr:to>
    <xdr:sp macro="" textlink="">
      <xdr:nvSpPr>
        <xdr:cNvPr id="82" name="Text Box 14"/>
        <xdr:cNvSpPr txBox="1">
          <a:spLocks noChangeArrowheads="1"/>
        </xdr:cNvSpPr>
      </xdr:nvSpPr>
      <xdr:spPr bwMode="auto">
        <a:xfrm>
          <a:off x="1543050" y="1403985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95250</xdr:rowOff>
    </xdr:to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2867025" y="140398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123825</xdr:rowOff>
    </xdr:to>
    <xdr:sp macro="" textlink="">
      <xdr:nvSpPr>
        <xdr:cNvPr id="84" name="Text Box 16"/>
        <xdr:cNvSpPr txBox="1">
          <a:spLocks noChangeArrowheads="1"/>
        </xdr:cNvSpPr>
      </xdr:nvSpPr>
      <xdr:spPr bwMode="auto">
        <a:xfrm>
          <a:off x="1543050" y="1403985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95250</xdr:rowOff>
    </xdr:to>
    <xdr:sp macro="" textlink="">
      <xdr:nvSpPr>
        <xdr:cNvPr id="85" name="Text Box 17"/>
        <xdr:cNvSpPr txBox="1">
          <a:spLocks noChangeArrowheads="1"/>
        </xdr:cNvSpPr>
      </xdr:nvSpPr>
      <xdr:spPr bwMode="auto">
        <a:xfrm>
          <a:off x="2867025" y="140398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123825</xdr:rowOff>
    </xdr:to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1543050" y="1403985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95250</xdr:rowOff>
    </xdr:to>
    <xdr:sp macro="" textlink="">
      <xdr:nvSpPr>
        <xdr:cNvPr id="87" name="Text Box 7"/>
        <xdr:cNvSpPr txBox="1">
          <a:spLocks noChangeArrowheads="1"/>
        </xdr:cNvSpPr>
      </xdr:nvSpPr>
      <xdr:spPr bwMode="auto">
        <a:xfrm>
          <a:off x="2867025" y="140398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123825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1543050" y="1403985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95250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2867025" y="140398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123825</xdr:rowOff>
    </xdr:to>
    <xdr:sp macro="" textlink="">
      <xdr:nvSpPr>
        <xdr:cNvPr id="90" name="Text Box 10"/>
        <xdr:cNvSpPr txBox="1">
          <a:spLocks noChangeArrowheads="1"/>
        </xdr:cNvSpPr>
      </xdr:nvSpPr>
      <xdr:spPr bwMode="auto">
        <a:xfrm>
          <a:off x="1543050" y="1403985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95250</xdr:rowOff>
    </xdr:to>
    <xdr:sp macro="" textlink="">
      <xdr:nvSpPr>
        <xdr:cNvPr id="91" name="Text Box 11"/>
        <xdr:cNvSpPr txBox="1">
          <a:spLocks noChangeArrowheads="1"/>
        </xdr:cNvSpPr>
      </xdr:nvSpPr>
      <xdr:spPr bwMode="auto">
        <a:xfrm>
          <a:off x="2867025" y="140398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123825</xdr:rowOff>
    </xdr:to>
    <xdr:sp macro="" textlink="">
      <xdr:nvSpPr>
        <xdr:cNvPr id="92" name="Text Box 12"/>
        <xdr:cNvSpPr txBox="1">
          <a:spLocks noChangeArrowheads="1"/>
        </xdr:cNvSpPr>
      </xdr:nvSpPr>
      <xdr:spPr bwMode="auto">
        <a:xfrm>
          <a:off x="1543050" y="1403985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95250</xdr:rowOff>
    </xdr:to>
    <xdr:sp macro="" textlink="">
      <xdr:nvSpPr>
        <xdr:cNvPr id="93" name="Text Box 13"/>
        <xdr:cNvSpPr txBox="1">
          <a:spLocks noChangeArrowheads="1"/>
        </xdr:cNvSpPr>
      </xdr:nvSpPr>
      <xdr:spPr bwMode="auto">
        <a:xfrm>
          <a:off x="2867025" y="140398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123825</xdr:rowOff>
    </xdr:to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1543050" y="1403985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95250</xdr:rowOff>
    </xdr:to>
    <xdr:sp macro="" textlink="">
      <xdr:nvSpPr>
        <xdr:cNvPr id="95" name="Text Box 15"/>
        <xdr:cNvSpPr txBox="1">
          <a:spLocks noChangeArrowheads="1"/>
        </xdr:cNvSpPr>
      </xdr:nvSpPr>
      <xdr:spPr bwMode="auto">
        <a:xfrm>
          <a:off x="2867025" y="140398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123825</xdr:rowOff>
    </xdr:to>
    <xdr:sp macro="" textlink="">
      <xdr:nvSpPr>
        <xdr:cNvPr id="96" name="Text Box 16"/>
        <xdr:cNvSpPr txBox="1">
          <a:spLocks noChangeArrowheads="1"/>
        </xdr:cNvSpPr>
      </xdr:nvSpPr>
      <xdr:spPr bwMode="auto">
        <a:xfrm>
          <a:off x="1543050" y="1403985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43</xdr:row>
      <xdr:rowOff>0</xdr:rowOff>
    </xdr:from>
    <xdr:to>
      <xdr:col>2</xdr:col>
      <xdr:colOff>276225</xdr:colOff>
      <xdr:row>43</xdr:row>
      <xdr:rowOff>95250</xdr:rowOff>
    </xdr:to>
    <xdr:sp macro="" textlink="">
      <xdr:nvSpPr>
        <xdr:cNvPr id="97" name="Text Box 17"/>
        <xdr:cNvSpPr txBox="1">
          <a:spLocks noChangeArrowheads="1"/>
        </xdr:cNvSpPr>
      </xdr:nvSpPr>
      <xdr:spPr bwMode="auto">
        <a:xfrm>
          <a:off x="2867025" y="140398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8572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99" name="Text Box 7"/>
        <xdr:cNvSpPr txBox="1">
          <a:spLocks noChangeArrowheads="1"/>
        </xdr:cNvSpPr>
      </xdr:nvSpPr>
      <xdr:spPr bwMode="auto">
        <a:xfrm>
          <a:off x="17316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8572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17316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02" name="Text Box 10"/>
        <xdr:cNvSpPr txBox="1">
          <a:spLocks noChangeArrowheads="1"/>
        </xdr:cNvSpPr>
      </xdr:nvSpPr>
      <xdr:spPr bwMode="auto">
        <a:xfrm>
          <a:off x="8572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03" name="Text Box 11"/>
        <xdr:cNvSpPr txBox="1">
          <a:spLocks noChangeArrowheads="1"/>
        </xdr:cNvSpPr>
      </xdr:nvSpPr>
      <xdr:spPr bwMode="auto">
        <a:xfrm>
          <a:off x="17316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8572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05" name="Text Box 13"/>
        <xdr:cNvSpPr txBox="1">
          <a:spLocks noChangeArrowheads="1"/>
        </xdr:cNvSpPr>
      </xdr:nvSpPr>
      <xdr:spPr bwMode="auto">
        <a:xfrm>
          <a:off x="17316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06" name="Text Box 14"/>
        <xdr:cNvSpPr txBox="1">
          <a:spLocks noChangeArrowheads="1"/>
        </xdr:cNvSpPr>
      </xdr:nvSpPr>
      <xdr:spPr bwMode="auto">
        <a:xfrm>
          <a:off x="8572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07" name="Text Box 15"/>
        <xdr:cNvSpPr txBox="1">
          <a:spLocks noChangeArrowheads="1"/>
        </xdr:cNvSpPr>
      </xdr:nvSpPr>
      <xdr:spPr bwMode="auto">
        <a:xfrm>
          <a:off x="17316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8572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09" name="Text Box 17"/>
        <xdr:cNvSpPr txBox="1">
          <a:spLocks noChangeArrowheads="1"/>
        </xdr:cNvSpPr>
      </xdr:nvSpPr>
      <xdr:spPr bwMode="auto">
        <a:xfrm>
          <a:off x="17316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8572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11" name="Text Box 7"/>
        <xdr:cNvSpPr txBox="1">
          <a:spLocks noChangeArrowheads="1"/>
        </xdr:cNvSpPr>
      </xdr:nvSpPr>
      <xdr:spPr bwMode="auto">
        <a:xfrm>
          <a:off x="17316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8572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17316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14" name="Text Box 10"/>
        <xdr:cNvSpPr txBox="1">
          <a:spLocks noChangeArrowheads="1"/>
        </xdr:cNvSpPr>
      </xdr:nvSpPr>
      <xdr:spPr bwMode="auto">
        <a:xfrm>
          <a:off x="8572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15" name="Text Box 11"/>
        <xdr:cNvSpPr txBox="1">
          <a:spLocks noChangeArrowheads="1"/>
        </xdr:cNvSpPr>
      </xdr:nvSpPr>
      <xdr:spPr bwMode="auto">
        <a:xfrm>
          <a:off x="17316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16" name="Text Box 12"/>
        <xdr:cNvSpPr txBox="1">
          <a:spLocks noChangeArrowheads="1"/>
        </xdr:cNvSpPr>
      </xdr:nvSpPr>
      <xdr:spPr bwMode="auto">
        <a:xfrm>
          <a:off x="8572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17" name="Text Box 13"/>
        <xdr:cNvSpPr txBox="1">
          <a:spLocks noChangeArrowheads="1"/>
        </xdr:cNvSpPr>
      </xdr:nvSpPr>
      <xdr:spPr bwMode="auto">
        <a:xfrm>
          <a:off x="17316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18" name="Text Box 14"/>
        <xdr:cNvSpPr txBox="1">
          <a:spLocks noChangeArrowheads="1"/>
        </xdr:cNvSpPr>
      </xdr:nvSpPr>
      <xdr:spPr bwMode="auto">
        <a:xfrm>
          <a:off x="8572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19" name="Text Box 15"/>
        <xdr:cNvSpPr txBox="1">
          <a:spLocks noChangeArrowheads="1"/>
        </xdr:cNvSpPr>
      </xdr:nvSpPr>
      <xdr:spPr bwMode="auto">
        <a:xfrm>
          <a:off x="17316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20" name="Text Box 16"/>
        <xdr:cNvSpPr txBox="1">
          <a:spLocks noChangeArrowheads="1"/>
        </xdr:cNvSpPr>
      </xdr:nvSpPr>
      <xdr:spPr bwMode="auto">
        <a:xfrm>
          <a:off x="857250" y="10858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21" name="Text Box 17"/>
        <xdr:cNvSpPr txBox="1">
          <a:spLocks noChangeArrowheads="1"/>
        </xdr:cNvSpPr>
      </xdr:nvSpPr>
      <xdr:spPr bwMode="auto">
        <a:xfrm>
          <a:off x="1731645" y="1085850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22" name="Text Box 6"/>
        <xdr:cNvSpPr txBox="1">
          <a:spLocks noChangeArrowheads="1"/>
        </xdr:cNvSpPr>
      </xdr:nvSpPr>
      <xdr:spPr bwMode="auto">
        <a:xfrm>
          <a:off x="8572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23" name="Text Box 7"/>
        <xdr:cNvSpPr txBox="1">
          <a:spLocks noChangeArrowheads="1"/>
        </xdr:cNvSpPr>
      </xdr:nvSpPr>
      <xdr:spPr bwMode="auto">
        <a:xfrm>
          <a:off x="17316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24" name="Text Box 8"/>
        <xdr:cNvSpPr txBox="1">
          <a:spLocks noChangeArrowheads="1"/>
        </xdr:cNvSpPr>
      </xdr:nvSpPr>
      <xdr:spPr bwMode="auto">
        <a:xfrm>
          <a:off x="8572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25" name="Text Box 9"/>
        <xdr:cNvSpPr txBox="1">
          <a:spLocks noChangeArrowheads="1"/>
        </xdr:cNvSpPr>
      </xdr:nvSpPr>
      <xdr:spPr bwMode="auto">
        <a:xfrm>
          <a:off x="17316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26" name="Text Box 10"/>
        <xdr:cNvSpPr txBox="1">
          <a:spLocks noChangeArrowheads="1"/>
        </xdr:cNvSpPr>
      </xdr:nvSpPr>
      <xdr:spPr bwMode="auto">
        <a:xfrm>
          <a:off x="8572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27" name="Text Box 11"/>
        <xdr:cNvSpPr txBox="1">
          <a:spLocks noChangeArrowheads="1"/>
        </xdr:cNvSpPr>
      </xdr:nvSpPr>
      <xdr:spPr bwMode="auto">
        <a:xfrm>
          <a:off x="17316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8572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29" name="Text Box 13"/>
        <xdr:cNvSpPr txBox="1">
          <a:spLocks noChangeArrowheads="1"/>
        </xdr:cNvSpPr>
      </xdr:nvSpPr>
      <xdr:spPr bwMode="auto">
        <a:xfrm>
          <a:off x="17316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30" name="Text Box 14"/>
        <xdr:cNvSpPr txBox="1">
          <a:spLocks noChangeArrowheads="1"/>
        </xdr:cNvSpPr>
      </xdr:nvSpPr>
      <xdr:spPr bwMode="auto">
        <a:xfrm>
          <a:off x="8572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31" name="Text Box 15"/>
        <xdr:cNvSpPr txBox="1">
          <a:spLocks noChangeArrowheads="1"/>
        </xdr:cNvSpPr>
      </xdr:nvSpPr>
      <xdr:spPr bwMode="auto">
        <a:xfrm>
          <a:off x="17316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32" name="Text Box 16"/>
        <xdr:cNvSpPr txBox="1">
          <a:spLocks noChangeArrowheads="1"/>
        </xdr:cNvSpPr>
      </xdr:nvSpPr>
      <xdr:spPr bwMode="auto">
        <a:xfrm>
          <a:off x="8572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33" name="Text Box 17"/>
        <xdr:cNvSpPr txBox="1">
          <a:spLocks noChangeArrowheads="1"/>
        </xdr:cNvSpPr>
      </xdr:nvSpPr>
      <xdr:spPr bwMode="auto">
        <a:xfrm>
          <a:off x="17316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34" name="Text Box 6"/>
        <xdr:cNvSpPr txBox="1">
          <a:spLocks noChangeArrowheads="1"/>
        </xdr:cNvSpPr>
      </xdr:nvSpPr>
      <xdr:spPr bwMode="auto">
        <a:xfrm>
          <a:off x="8572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35" name="Text Box 7"/>
        <xdr:cNvSpPr txBox="1">
          <a:spLocks noChangeArrowheads="1"/>
        </xdr:cNvSpPr>
      </xdr:nvSpPr>
      <xdr:spPr bwMode="auto">
        <a:xfrm>
          <a:off x="17316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8572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17316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38" name="Text Box 10"/>
        <xdr:cNvSpPr txBox="1">
          <a:spLocks noChangeArrowheads="1"/>
        </xdr:cNvSpPr>
      </xdr:nvSpPr>
      <xdr:spPr bwMode="auto">
        <a:xfrm>
          <a:off x="8572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39" name="Text Box 11"/>
        <xdr:cNvSpPr txBox="1">
          <a:spLocks noChangeArrowheads="1"/>
        </xdr:cNvSpPr>
      </xdr:nvSpPr>
      <xdr:spPr bwMode="auto">
        <a:xfrm>
          <a:off x="17316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40" name="Text Box 12"/>
        <xdr:cNvSpPr txBox="1">
          <a:spLocks noChangeArrowheads="1"/>
        </xdr:cNvSpPr>
      </xdr:nvSpPr>
      <xdr:spPr bwMode="auto">
        <a:xfrm>
          <a:off x="8572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41" name="Text Box 13"/>
        <xdr:cNvSpPr txBox="1">
          <a:spLocks noChangeArrowheads="1"/>
        </xdr:cNvSpPr>
      </xdr:nvSpPr>
      <xdr:spPr bwMode="auto">
        <a:xfrm>
          <a:off x="17316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42" name="Text Box 14"/>
        <xdr:cNvSpPr txBox="1">
          <a:spLocks noChangeArrowheads="1"/>
        </xdr:cNvSpPr>
      </xdr:nvSpPr>
      <xdr:spPr bwMode="auto">
        <a:xfrm>
          <a:off x="8572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17316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121920</xdr:rowOff>
    </xdr:to>
    <xdr:sp macro="" textlink="">
      <xdr:nvSpPr>
        <xdr:cNvPr id="144" name="Text Box 16"/>
        <xdr:cNvSpPr txBox="1">
          <a:spLocks noChangeArrowheads="1"/>
        </xdr:cNvSpPr>
      </xdr:nvSpPr>
      <xdr:spPr bwMode="auto">
        <a:xfrm>
          <a:off x="857250" y="13220700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43</xdr:row>
      <xdr:rowOff>0</xdr:rowOff>
    </xdr:from>
    <xdr:to>
      <xdr:col>3</xdr:col>
      <xdr:colOff>274320</xdr:colOff>
      <xdr:row>43</xdr:row>
      <xdr:rowOff>91440</xdr:rowOff>
    </xdr:to>
    <xdr:sp macro="" textlink="">
      <xdr:nvSpPr>
        <xdr:cNvPr id="145" name="Text Box 17"/>
        <xdr:cNvSpPr txBox="1">
          <a:spLocks noChangeArrowheads="1"/>
        </xdr:cNvSpPr>
      </xdr:nvSpPr>
      <xdr:spPr bwMode="auto">
        <a:xfrm>
          <a:off x="1731645" y="13220700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G26"/>
  <sheetViews>
    <sheetView zoomScale="89" zoomScaleNormal="89" workbookViewId="0">
      <selection activeCell="I7" sqref="I7"/>
    </sheetView>
  </sheetViews>
  <sheetFormatPr defaultColWidth="16.85546875" defaultRowHeight="12.75"/>
  <cols>
    <col min="1" max="1" width="11" customWidth="1"/>
    <col min="2" max="2" width="10.5703125" customWidth="1"/>
    <col min="3" max="3" width="15.140625" customWidth="1"/>
    <col min="4" max="4" width="15.42578125" customWidth="1"/>
    <col min="5" max="5" width="15.28515625" customWidth="1"/>
    <col min="6" max="6" width="19.7109375" customWidth="1"/>
    <col min="7" max="7" width="20.7109375" customWidth="1"/>
    <col min="256" max="256" width="11.28515625" customWidth="1"/>
    <col min="259" max="259" width="16.140625" customWidth="1"/>
    <col min="260" max="260" width="15.5703125" customWidth="1"/>
    <col min="261" max="261" width="16.28515625" customWidth="1"/>
    <col min="262" max="262" width="18.42578125" customWidth="1"/>
    <col min="263" max="263" width="20" customWidth="1"/>
    <col min="512" max="512" width="11.28515625" customWidth="1"/>
    <col min="515" max="515" width="16.140625" customWidth="1"/>
    <col min="516" max="516" width="15.5703125" customWidth="1"/>
    <col min="517" max="517" width="16.28515625" customWidth="1"/>
    <col min="518" max="518" width="18.42578125" customWidth="1"/>
    <col min="519" max="519" width="20" customWidth="1"/>
    <col min="768" max="768" width="11.28515625" customWidth="1"/>
    <col min="771" max="771" width="16.140625" customWidth="1"/>
    <col min="772" max="772" width="15.5703125" customWidth="1"/>
    <col min="773" max="773" width="16.28515625" customWidth="1"/>
    <col min="774" max="774" width="18.42578125" customWidth="1"/>
    <col min="775" max="775" width="20" customWidth="1"/>
    <col min="1024" max="1024" width="11.28515625" customWidth="1"/>
    <col min="1027" max="1027" width="16.140625" customWidth="1"/>
    <col min="1028" max="1028" width="15.5703125" customWidth="1"/>
    <col min="1029" max="1029" width="16.28515625" customWidth="1"/>
    <col min="1030" max="1030" width="18.42578125" customWidth="1"/>
    <col min="1031" max="1031" width="20" customWidth="1"/>
    <col min="1280" max="1280" width="11.28515625" customWidth="1"/>
    <col min="1283" max="1283" width="16.140625" customWidth="1"/>
    <col min="1284" max="1284" width="15.5703125" customWidth="1"/>
    <col min="1285" max="1285" width="16.28515625" customWidth="1"/>
    <col min="1286" max="1286" width="18.42578125" customWidth="1"/>
    <col min="1287" max="1287" width="20" customWidth="1"/>
    <col min="1536" max="1536" width="11.28515625" customWidth="1"/>
    <col min="1539" max="1539" width="16.140625" customWidth="1"/>
    <col min="1540" max="1540" width="15.5703125" customWidth="1"/>
    <col min="1541" max="1541" width="16.28515625" customWidth="1"/>
    <col min="1542" max="1542" width="18.42578125" customWidth="1"/>
    <col min="1543" max="1543" width="20" customWidth="1"/>
    <col min="1792" max="1792" width="11.28515625" customWidth="1"/>
    <col min="1795" max="1795" width="16.140625" customWidth="1"/>
    <col min="1796" max="1796" width="15.5703125" customWidth="1"/>
    <col min="1797" max="1797" width="16.28515625" customWidth="1"/>
    <col min="1798" max="1798" width="18.42578125" customWidth="1"/>
    <col min="1799" max="1799" width="20" customWidth="1"/>
    <col min="2048" max="2048" width="11.28515625" customWidth="1"/>
    <col min="2051" max="2051" width="16.140625" customWidth="1"/>
    <col min="2052" max="2052" width="15.5703125" customWidth="1"/>
    <col min="2053" max="2053" width="16.28515625" customWidth="1"/>
    <col min="2054" max="2054" width="18.42578125" customWidth="1"/>
    <col min="2055" max="2055" width="20" customWidth="1"/>
    <col min="2304" max="2304" width="11.28515625" customWidth="1"/>
    <col min="2307" max="2307" width="16.140625" customWidth="1"/>
    <col min="2308" max="2308" width="15.5703125" customWidth="1"/>
    <col min="2309" max="2309" width="16.28515625" customWidth="1"/>
    <col min="2310" max="2310" width="18.42578125" customWidth="1"/>
    <col min="2311" max="2311" width="20" customWidth="1"/>
    <col min="2560" max="2560" width="11.28515625" customWidth="1"/>
    <col min="2563" max="2563" width="16.140625" customWidth="1"/>
    <col min="2564" max="2564" width="15.5703125" customWidth="1"/>
    <col min="2565" max="2565" width="16.28515625" customWidth="1"/>
    <col min="2566" max="2566" width="18.42578125" customWidth="1"/>
    <col min="2567" max="2567" width="20" customWidth="1"/>
    <col min="2816" max="2816" width="11.28515625" customWidth="1"/>
    <col min="2819" max="2819" width="16.140625" customWidth="1"/>
    <col min="2820" max="2820" width="15.5703125" customWidth="1"/>
    <col min="2821" max="2821" width="16.28515625" customWidth="1"/>
    <col min="2822" max="2822" width="18.42578125" customWidth="1"/>
    <col min="2823" max="2823" width="20" customWidth="1"/>
    <col min="3072" max="3072" width="11.28515625" customWidth="1"/>
    <col min="3075" max="3075" width="16.140625" customWidth="1"/>
    <col min="3076" max="3076" width="15.5703125" customWidth="1"/>
    <col min="3077" max="3077" width="16.28515625" customWidth="1"/>
    <col min="3078" max="3078" width="18.42578125" customWidth="1"/>
    <col min="3079" max="3079" width="20" customWidth="1"/>
    <col min="3328" max="3328" width="11.28515625" customWidth="1"/>
    <col min="3331" max="3331" width="16.140625" customWidth="1"/>
    <col min="3332" max="3332" width="15.5703125" customWidth="1"/>
    <col min="3333" max="3333" width="16.28515625" customWidth="1"/>
    <col min="3334" max="3334" width="18.42578125" customWidth="1"/>
    <col min="3335" max="3335" width="20" customWidth="1"/>
    <col min="3584" max="3584" width="11.28515625" customWidth="1"/>
    <col min="3587" max="3587" width="16.140625" customWidth="1"/>
    <col min="3588" max="3588" width="15.5703125" customWidth="1"/>
    <col min="3589" max="3589" width="16.28515625" customWidth="1"/>
    <col min="3590" max="3590" width="18.42578125" customWidth="1"/>
    <col min="3591" max="3591" width="20" customWidth="1"/>
    <col min="3840" max="3840" width="11.28515625" customWidth="1"/>
    <col min="3843" max="3843" width="16.140625" customWidth="1"/>
    <col min="3844" max="3844" width="15.5703125" customWidth="1"/>
    <col min="3845" max="3845" width="16.28515625" customWidth="1"/>
    <col min="3846" max="3846" width="18.42578125" customWidth="1"/>
    <col min="3847" max="3847" width="20" customWidth="1"/>
    <col min="4096" max="4096" width="11.28515625" customWidth="1"/>
    <col min="4099" max="4099" width="16.140625" customWidth="1"/>
    <col min="4100" max="4100" width="15.5703125" customWidth="1"/>
    <col min="4101" max="4101" width="16.28515625" customWidth="1"/>
    <col min="4102" max="4102" width="18.42578125" customWidth="1"/>
    <col min="4103" max="4103" width="20" customWidth="1"/>
    <col min="4352" max="4352" width="11.28515625" customWidth="1"/>
    <col min="4355" max="4355" width="16.140625" customWidth="1"/>
    <col min="4356" max="4356" width="15.5703125" customWidth="1"/>
    <col min="4357" max="4357" width="16.28515625" customWidth="1"/>
    <col min="4358" max="4358" width="18.42578125" customWidth="1"/>
    <col min="4359" max="4359" width="20" customWidth="1"/>
    <col min="4608" max="4608" width="11.28515625" customWidth="1"/>
    <col min="4611" max="4611" width="16.140625" customWidth="1"/>
    <col min="4612" max="4612" width="15.5703125" customWidth="1"/>
    <col min="4613" max="4613" width="16.28515625" customWidth="1"/>
    <col min="4614" max="4614" width="18.42578125" customWidth="1"/>
    <col min="4615" max="4615" width="20" customWidth="1"/>
    <col min="4864" max="4864" width="11.28515625" customWidth="1"/>
    <col min="4867" max="4867" width="16.140625" customWidth="1"/>
    <col min="4868" max="4868" width="15.5703125" customWidth="1"/>
    <col min="4869" max="4869" width="16.28515625" customWidth="1"/>
    <col min="4870" max="4870" width="18.42578125" customWidth="1"/>
    <col min="4871" max="4871" width="20" customWidth="1"/>
    <col min="5120" max="5120" width="11.28515625" customWidth="1"/>
    <col min="5123" max="5123" width="16.140625" customWidth="1"/>
    <col min="5124" max="5124" width="15.5703125" customWidth="1"/>
    <col min="5125" max="5125" width="16.28515625" customWidth="1"/>
    <col min="5126" max="5126" width="18.42578125" customWidth="1"/>
    <col min="5127" max="5127" width="20" customWidth="1"/>
    <col min="5376" max="5376" width="11.28515625" customWidth="1"/>
    <col min="5379" max="5379" width="16.140625" customWidth="1"/>
    <col min="5380" max="5380" width="15.5703125" customWidth="1"/>
    <col min="5381" max="5381" width="16.28515625" customWidth="1"/>
    <col min="5382" max="5382" width="18.42578125" customWidth="1"/>
    <col min="5383" max="5383" width="20" customWidth="1"/>
    <col min="5632" max="5632" width="11.28515625" customWidth="1"/>
    <col min="5635" max="5635" width="16.140625" customWidth="1"/>
    <col min="5636" max="5636" width="15.5703125" customWidth="1"/>
    <col min="5637" max="5637" width="16.28515625" customWidth="1"/>
    <col min="5638" max="5638" width="18.42578125" customWidth="1"/>
    <col min="5639" max="5639" width="20" customWidth="1"/>
    <col min="5888" max="5888" width="11.28515625" customWidth="1"/>
    <col min="5891" max="5891" width="16.140625" customWidth="1"/>
    <col min="5892" max="5892" width="15.5703125" customWidth="1"/>
    <col min="5893" max="5893" width="16.28515625" customWidth="1"/>
    <col min="5894" max="5894" width="18.42578125" customWidth="1"/>
    <col min="5895" max="5895" width="20" customWidth="1"/>
    <col min="6144" max="6144" width="11.28515625" customWidth="1"/>
    <col min="6147" max="6147" width="16.140625" customWidth="1"/>
    <col min="6148" max="6148" width="15.5703125" customWidth="1"/>
    <col min="6149" max="6149" width="16.28515625" customWidth="1"/>
    <col min="6150" max="6150" width="18.42578125" customWidth="1"/>
    <col min="6151" max="6151" width="20" customWidth="1"/>
    <col min="6400" max="6400" width="11.28515625" customWidth="1"/>
    <col min="6403" max="6403" width="16.140625" customWidth="1"/>
    <col min="6404" max="6404" width="15.5703125" customWidth="1"/>
    <col min="6405" max="6405" width="16.28515625" customWidth="1"/>
    <col min="6406" max="6406" width="18.42578125" customWidth="1"/>
    <col min="6407" max="6407" width="20" customWidth="1"/>
    <col min="6656" max="6656" width="11.28515625" customWidth="1"/>
    <col min="6659" max="6659" width="16.140625" customWidth="1"/>
    <col min="6660" max="6660" width="15.5703125" customWidth="1"/>
    <col min="6661" max="6661" width="16.28515625" customWidth="1"/>
    <col min="6662" max="6662" width="18.42578125" customWidth="1"/>
    <col min="6663" max="6663" width="20" customWidth="1"/>
    <col min="6912" max="6912" width="11.28515625" customWidth="1"/>
    <col min="6915" max="6915" width="16.140625" customWidth="1"/>
    <col min="6916" max="6916" width="15.5703125" customWidth="1"/>
    <col min="6917" max="6917" width="16.28515625" customWidth="1"/>
    <col min="6918" max="6918" width="18.42578125" customWidth="1"/>
    <col min="6919" max="6919" width="20" customWidth="1"/>
    <col min="7168" max="7168" width="11.28515625" customWidth="1"/>
    <col min="7171" max="7171" width="16.140625" customWidth="1"/>
    <col min="7172" max="7172" width="15.5703125" customWidth="1"/>
    <col min="7173" max="7173" width="16.28515625" customWidth="1"/>
    <col min="7174" max="7174" width="18.42578125" customWidth="1"/>
    <col min="7175" max="7175" width="20" customWidth="1"/>
    <col min="7424" max="7424" width="11.28515625" customWidth="1"/>
    <col min="7427" max="7427" width="16.140625" customWidth="1"/>
    <col min="7428" max="7428" width="15.5703125" customWidth="1"/>
    <col min="7429" max="7429" width="16.28515625" customWidth="1"/>
    <col min="7430" max="7430" width="18.42578125" customWidth="1"/>
    <col min="7431" max="7431" width="20" customWidth="1"/>
    <col min="7680" max="7680" width="11.28515625" customWidth="1"/>
    <col min="7683" max="7683" width="16.140625" customWidth="1"/>
    <col min="7684" max="7684" width="15.5703125" customWidth="1"/>
    <col min="7685" max="7685" width="16.28515625" customWidth="1"/>
    <col min="7686" max="7686" width="18.42578125" customWidth="1"/>
    <col min="7687" max="7687" width="20" customWidth="1"/>
    <col min="7936" max="7936" width="11.28515625" customWidth="1"/>
    <col min="7939" max="7939" width="16.140625" customWidth="1"/>
    <col min="7940" max="7940" width="15.5703125" customWidth="1"/>
    <col min="7941" max="7941" width="16.28515625" customWidth="1"/>
    <col min="7942" max="7942" width="18.42578125" customWidth="1"/>
    <col min="7943" max="7943" width="20" customWidth="1"/>
    <col min="8192" max="8192" width="11.28515625" customWidth="1"/>
    <col min="8195" max="8195" width="16.140625" customWidth="1"/>
    <col min="8196" max="8196" width="15.5703125" customWidth="1"/>
    <col min="8197" max="8197" width="16.28515625" customWidth="1"/>
    <col min="8198" max="8198" width="18.42578125" customWidth="1"/>
    <col min="8199" max="8199" width="20" customWidth="1"/>
    <col min="8448" max="8448" width="11.28515625" customWidth="1"/>
    <col min="8451" max="8451" width="16.140625" customWidth="1"/>
    <col min="8452" max="8452" width="15.5703125" customWidth="1"/>
    <col min="8453" max="8453" width="16.28515625" customWidth="1"/>
    <col min="8454" max="8454" width="18.42578125" customWidth="1"/>
    <col min="8455" max="8455" width="20" customWidth="1"/>
    <col min="8704" max="8704" width="11.28515625" customWidth="1"/>
    <col min="8707" max="8707" width="16.140625" customWidth="1"/>
    <col min="8708" max="8708" width="15.5703125" customWidth="1"/>
    <col min="8709" max="8709" width="16.28515625" customWidth="1"/>
    <col min="8710" max="8710" width="18.42578125" customWidth="1"/>
    <col min="8711" max="8711" width="20" customWidth="1"/>
    <col min="8960" max="8960" width="11.28515625" customWidth="1"/>
    <col min="8963" max="8963" width="16.140625" customWidth="1"/>
    <col min="8964" max="8964" width="15.5703125" customWidth="1"/>
    <col min="8965" max="8965" width="16.28515625" customWidth="1"/>
    <col min="8966" max="8966" width="18.42578125" customWidth="1"/>
    <col min="8967" max="8967" width="20" customWidth="1"/>
    <col min="9216" max="9216" width="11.28515625" customWidth="1"/>
    <col min="9219" max="9219" width="16.140625" customWidth="1"/>
    <col min="9220" max="9220" width="15.5703125" customWidth="1"/>
    <col min="9221" max="9221" width="16.28515625" customWidth="1"/>
    <col min="9222" max="9222" width="18.42578125" customWidth="1"/>
    <col min="9223" max="9223" width="20" customWidth="1"/>
    <col min="9472" max="9472" width="11.28515625" customWidth="1"/>
    <col min="9475" max="9475" width="16.140625" customWidth="1"/>
    <col min="9476" max="9476" width="15.5703125" customWidth="1"/>
    <col min="9477" max="9477" width="16.28515625" customWidth="1"/>
    <col min="9478" max="9478" width="18.42578125" customWidth="1"/>
    <col min="9479" max="9479" width="20" customWidth="1"/>
    <col min="9728" max="9728" width="11.28515625" customWidth="1"/>
    <col min="9731" max="9731" width="16.140625" customWidth="1"/>
    <col min="9732" max="9732" width="15.5703125" customWidth="1"/>
    <col min="9733" max="9733" width="16.28515625" customWidth="1"/>
    <col min="9734" max="9734" width="18.42578125" customWidth="1"/>
    <col min="9735" max="9735" width="20" customWidth="1"/>
    <col min="9984" max="9984" width="11.28515625" customWidth="1"/>
    <col min="9987" max="9987" width="16.140625" customWidth="1"/>
    <col min="9988" max="9988" width="15.5703125" customWidth="1"/>
    <col min="9989" max="9989" width="16.28515625" customWidth="1"/>
    <col min="9990" max="9990" width="18.42578125" customWidth="1"/>
    <col min="9991" max="9991" width="20" customWidth="1"/>
    <col min="10240" max="10240" width="11.28515625" customWidth="1"/>
    <col min="10243" max="10243" width="16.140625" customWidth="1"/>
    <col min="10244" max="10244" width="15.5703125" customWidth="1"/>
    <col min="10245" max="10245" width="16.28515625" customWidth="1"/>
    <col min="10246" max="10246" width="18.42578125" customWidth="1"/>
    <col min="10247" max="10247" width="20" customWidth="1"/>
    <col min="10496" max="10496" width="11.28515625" customWidth="1"/>
    <col min="10499" max="10499" width="16.140625" customWidth="1"/>
    <col min="10500" max="10500" width="15.5703125" customWidth="1"/>
    <col min="10501" max="10501" width="16.28515625" customWidth="1"/>
    <col min="10502" max="10502" width="18.42578125" customWidth="1"/>
    <col min="10503" max="10503" width="20" customWidth="1"/>
    <col min="10752" max="10752" width="11.28515625" customWidth="1"/>
    <col min="10755" max="10755" width="16.140625" customWidth="1"/>
    <col min="10756" max="10756" width="15.5703125" customWidth="1"/>
    <col min="10757" max="10757" width="16.28515625" customWidth="1"/>
    <col min="10758" max="10758" width="18.42578125" customWidth="1"/>
    <col min="10759" max="10759" width="20" customWidth="1"/>
    <col min="11008" max="11008" width="11.28515625" customWidth="1"/>
    <col min="11011" max="11011" width="16.140625" customWidth="1"/>
    <col min="11012" max="11012" width="15.5703125" customWidth="1"/>
    <col min="11013" max="11013" width="16.28515625" customWidth="1"/>
    <col min="11014" max="11014" width="18.42578125" customWidth="1"/>
    <col min="11015" max="11015" width="20" customWidth="1"/>
    <col min="11264" max="11264" width="11.28515625" customWidth="1"/>
    <col min="11267" max="11267" width="16.140625" customWidth="1"/>
    <col min="11268" max="11268" width="15.5703125" customWidth="1"/>
    <col min="11269" max="11269" width="16.28515625" customWidth="1"/>
    <col min="11270" max="11270" width="18.42578125" customWidth="1"/>
    <col min="11271" max="11271" width="20" customWidth="1"/>
    <col min="11520" max="11520" width="11.28515625" customWidth="1"/>
    <col min="11523" max="11523" width="16.140625" customWidth="1"/>
    <col min="11524" max="11524" width="15.5703125" customWidth="1"/>
    <col min="11525" max="11525" width="16.28515625" customWidth="1"/>
    <col min="11526" max="11526" width="18.42578125" customWidth="1"/>
    <col min="11527" max="11527" width="20" customWidth="1"/>
    <col min="11776" max="11776" width="11.28515625" customWidth="1"/>
    <col min="11779" max="11779" width="16.140625" customWidth="1"/>
    <col min="11780" max="11780" width="15.5703125" customWidth="1"/>
    <col min="11781" max="11781" width="16.28515625" customWidth="1"/>
    <col min="11782" max="11782" width="18.42578125" customWidth="1"/>
    <col min="11783" max="11783" width="20" customWidth="1"/>
    <col min="12032" max="12032" width="11.28515625" customWidth="1"/>
    <col min="12035" max="12035" width="16.140625" customWidth="1"/>
    <col min="12036" max="12036" width="15.5703125" customWidth="1"/>
    <col min="12037" max="12037" width="16.28515625" customWidth="1"/>
    <col min="12038" max="12038" width="18.42578125" customWidth="1"/>
    <col min="12039" max="12039" width="20" customWidth="1"/>
    <col min="12288" max="12288" width="11.28515625" customWidth="1"/>
    <col min="12291" max="12291" width="16.140625" customWidth="1"/>
    <col min="12292" max="12292" width="15.5703125" customWidth="1"/>
    <col min="12293" max="12293" width="16.28515625" customWidth="1"/>
    <col min="12294" max="12294" width="18.42578125" customWidth="1"/>
    <col min="12295" max="12295" width="20" customWidth="1"/>
    <col min="12544" max="12544" width="11.28515625" customWidth="1"/>
    <col min="12547" max="12547" width="16.140625" customWidth="1"/>
    <col min="12548" max="12548" width="15.5703125" customWidth="1"/>
    <col min="12549" max="12549" width="16.28515625" customWidth="1"/>
    <col min="12550" max="12550" width="18.42578125" customWidth="1"/>
    <col min="12551" max="12551" width="20" customWidth="1"/>
    <col min="12800" max="12800" width="11.28515625" customWidth="1"/>
    <col min="12803" max="12803" width="16.140625" customWidth="1"/>
    <col min="12804" max="12804" width="15.5703125" customWidth="1"/>
    <col min="12805" max="12805" width="16.28515625" customWidth="1"/>
    <col min="12806" max="12806" width="18.42578125" customWidth="1"/>
    <col min="12807" max="12807" width="20" customWidth="1"/>
    <col min="13056" max="13056" width="11.28515625" customWidth="1"/>
    <col min="13059" max="13059" width="16.140625" customWidth="1"/>
    <col min="13060" max="13060" width="15.5703125" customWidth="1"/>
    <col min="13061" max="13061" width="16.28515625" customWidth="1"/>
    <col min="13062" max="13062" width="18.42578125" customWidth="1"/>
    <col min="13063" max="13063" width="20" customWidth="1"/>
    <col min="13312" max="13312" width="11.28515625" customWidth="1"/>
    <col min="13315" max="13315" width="16.140625" customWidth="1"/>
    <col min="13316" max="13316" width="15.5703125" customWidth="1"/>
    <col min="13317" max="13317" width="16.28515625" customWidth="1"/>
    <col min="13318" max="13318" width="18.42578125" customWidth="1"/>
    <col min="13319" max="13319" width="20" customWidth="1"/>
    <col min="13568" max="13568" width="11.28515625" customWidth="1"/>
    <col min="13571" max="13571" width="16.140625" customWidth="1"/>
    <col min="13572" max="13572" width="15.5703125" customWidth="1"/>
    <col min="13573" max="13573" width="16.28515625" customWidth="1"/>
    <col min="13574" max="13574" width="18.42578125" customWidth="1"/>
    <col min="13575" max="13575" width="20" customWidth="1"/>
    <col min="13824" max="13824" width="11.28515625" customWidth="1"/>
    <col min="13827" max="13827" width="16.140625" customWidth="1"/>
    <col min="13828" max="13828" width="15.5703125" customWidth="1"/>
    <col min="13829" max="13829" width="16.28515625" customWidth="1"/>
    <col min="13830" max="13830" width="18.42578125" customWidth="1"/>
    <col min="13831" max="13831" width="20" customWidth="1"/>
    <col min="14080" max="14080" width="11.28515625" customWidth="1"/>
    <col min="14083" max="14083" width="16.140625" customWidth="1"/>
    <col min="14084" max="14084" width="15.5703125" customWidth="1"/>
    <col min="14085" max="14085" width="16.28515625" customWidth="1"/>
    <col min="14086" max="14086" width="18.42578125" customWidth="1"/>
    <col min="14087" max="14087" width="20" customWidth="1"/>
    <col min="14336" max="14336" width="11.28515625" customWidth="1"/>
    <col min="14339" max="14339" width="16.140625" customWidth="1"/>
    <col min="14340" max="14340" width="15.5703125" customWidth="1"/>
    <col min="14341" max="14341" width="16.28515625" customWidth="1"/>
    <col min="14342" max="14342" width="18.42578125" customWidth="1"/>
    <col min="14343" max="14343" width="20" customWidth="1"/>
    <col min="14592" max="14592" width="11.28515625" customWidth="1"/>
    <col min="14595" max="14595" width="16.140625" customWidth="1"/>
    <col min="14596" max="14596" width="15.5703125" customWidth="1"/>
    <col min="14597" max="14597" width="16.28515625" customWidth="1"/>
    <col min="14598" max="14598" width="18.42578125" customWidth="1"/>
    <col min="14599" max="14599" width="20" customWidth="1"/>
    <col min="14848" max="14848" width="11.28515625" customWidth="1"/>
    <col min="14851" max="14851" width="16.140625" customWidth="1"/>
    <col min="14852" max="14852" width="15.5703125" customWidth="1"/>
    <col min="14853" max="14853" width="16.28515625" customWidth="1"/>
    <col min="14854" max="14854" width="18.42578125" customWidth="1"/>
    <col min="14855" max="14855" width="20" customWidth="1"/>
    <col min="15104" max="15104" width="11.28515625" customWidth="1"/>
    <col min="15107" max="15107" width="16.140625" customWidth="1"/>
    <col min="15108" max="15108" width="15.5703125" customWidth="1"/>
    <col min="15109" max="15109" width="16.28515625" customWidth="1"/>
    <col min="15110" max="15110" width="18.42578125" customWidth="1"/>
    <col min="15111" max="15111" width="20" customWidth="1"/>
    <col min="15360" max="15360" width="11.28515625" customWidth="1"/>
    <col min="15363" max="15363" width="16.140625" customWidth="1"/>
    <col min="15364" max="15364" width="15.5703125" customWidth="1"/>
    <col min="15365" max="15365" width="16.28515625" customWidth="1"/>
    <col min="15366" max="15366" width="18.42578125" customWidth="1"/>
    <col min="15367" max="15367" width="20" customWidth="1"/>
    <col min="15616" max="15616" width="11.28515625" customWidth="1"/>
    <col min="15619" max="15619" width="16.140625" customWidth="1"/>
    <col min="15620" max="15620" width="15.5703125" customWidth="1"/>
    <col min="15621" max="15621" width="16.28515625" customWidth="1"/>
    <col min="15622" max="15622" width="18.42578125" customWidth="1"/>
    <col min="15623" max="15623" width="20" customWidth="1"/>
    <col min="15872" max="15872" width="11.28515625" customWidth="1"/>
    <col min="15875" max="15875" width="16.140625" customWidth="1"/>
    <col min="15876" max="15876" width="15.5703125" customWidth="1"/>
    <col min="15877" max="15877" width="16.28515625" customWidth="1"/>
    <col min="15878" max="15878" width="18.42578125" customWidth="1"/>
    <col min="15879" max="15879" width="20" customWidth="1"/>
    <col min="16128" max="16128" width="11.28515625" customWidth="1"/>
    <col min="16131" max="16131" width="16.140625" customWidth="1"/>
    <col min="16132" max="16132" width="15.5703125" customWidth="1"/>
    <col min="16133" max="16133" width="16.28515625" customWidth="1"/>
    <col min="16134" max="16134" width="18.42578125" customWidth="1"/>
    <col min="16135" max="16135" width="20" customWidth="1"/>
  </cols>
  <sheetData>
    <row r="1" spans="1:7">
      <c r="B1" s="111" t="s">
        <v>72</v>
      </c>
      <c r="C1" s="111"/>
      <c r="D1" s="111"/>
      <c r="E1" s="111"/>
      <c r="F1" s="112"/>
    </row>
    <row r="2" spans="1:7">
      <c r="A2" s="113" t="s">
        <v>107</v>
      </c>
      <c r="B2" s="111"/>
      <c r="C2" s="111" t="s">
        <v>113</v>
      </c>
      <c r="D2" s="111"/>
      <c r="E2" s="111"/>
    </row>
    <row r="3" spans="1:7">
      <c r="B3" s="113"/>
      <c r="C3" s="113"/>
      <c r="D3" s="113"/>
      <c r="E3" s="113"/>
    </row>
    <row r="4" spans="1:7" ht="13.5" thickBot="1">
      <c r="A4" s="173" t="s">
        <v>109</v>
      </c>
      <c r="B4" s="173"/>
      <c r="C4" s="173"/>
      <c r="D4" s="173"/>
      <c r="E4" s="173"/>
      <c r="F4" s="173"/>
      <c r="G4" s="173"/>
    </row>
    <row r="5" spans="1:7" ht="12.75" customHeight="1">
      <c r="A5" s="181" t="s">
        <v>21</v>
      </c>
      <c r="B5" s="174" t="s">
        <v>22</v>
      </c>
      <c r="C5" s="174" t="s">
        <v>23</v>
      </c>
      <c r="D5" s="162" t="s">
        <v>24</v>
      </c>
      <c r="E5" s="162"/>
      <c r="F5" s="163" t="s">
        <v>110</v>
      </c>
      <c r="G5" s="165" t="s">
        <v>96</v>
      </c>
    </row>
    <row r="6" spans="1:7">
      <c r="A6" s="182"/>
      <c r="B6" s="175"/>
      <c r="C6" s="184"/>
      <c r="D6" s="168" t="s">
        <v>111</v>
      </c>
      <c r="E6" s="168"/>
      <c r="F6" s="164"/>
      <c r="G6" s="166"/>
    </row>
    <row r="7" spans="1:7" ht="43.5" customHeight="1">
      <c r="A7" s="182"/>
      <c r="B7" s="175"/>
      <c r="C7" s="184"/>
      <c r="D7" s="109" t="s">
        <v>4</v>
      </c>
      <c r="E7" s="109" t="s">
        <v>5</v>
      </c>
      <c r="F7" s="164"/>
      <c r="G7" s="167"/>
    </row>
    <row r="8" spans="1:7" ht="48.75" customHeight="1">
      <c r="A8" s="171" t="s">
        <v>12</v>
      </c>
      <c r="B8" s="169" t="s">
        <v>13</v>
      </c>
      <c r="C8" s="118" t="s">
        <v>112</v>
      </c>
      <c r="D8" s="3">
        <v>390.7</v>
      </c>
      <c r="E8" s="3">
        <v>66</v>
      </c>
      <c r="F8" s="119">
        <v>520.36722898441008</v>
      </c>
      <c r="G8" s="116" t="s">
        <v>103</v>
      </c>
    </row>
    <row r="9" spans="1:7" ht="20.25" customHeight="1">
      <c r="A9" s="183"/>
      <c r="B9" s="176"/>
      <c r="C9" s="118" t="s">
        <v>14</v>
      </c>
      <c r="D9" s="3">
        <v>308.16000000000003</v>
      </c>
      <c r="E9" s="3">
        <v>60.56</v>
      </c>
      <c r="F9" s="119">
        <v>378.50710478693395</v>
      </c>
      <c r="G9" s="12"/>
    </row>
    <row r="10" spans="1:7">
      <c r="A10" s="183"/>
      <c r="B10" s="176"/>
      <c r="C10" s="118" t="s">
        <v>76</v>
      </c>
      <c r="D10" s="5">
        <v>7.01</v>
      </c>
      <c r="E10" s="5">
        <v>1.88</v>
      </c>
      <c r="F10" s="177">
        <v>164.25355239346698</v>
      </c>
      <c r="G10" s="12"/>
    </row>
    <row r="11" spans="1:7">
      <c r="A11" s="172"/>
      <c r="B11" s="170"/>
      <c r="C11" s="118" t="s">
        <v>77</v>
      </c>
      <c r="D11" s="5">
        <v>6.63</v>
      </c>
      <c r="E11" s="5">
        <v>2.6</v>
      </c>
      <c r="F11" s="178"/>
      <c r="G11" s="117"/>
    </row>
    <row r="12" spans="1:7" ht="15.75" customHeight="1">
      <c r="A12" s="148" t="s">
        <v>1</v>
      </c>
      <c r="B12" s="155" t="s">
        <v>15</v>
      </c>
      <c r="C12" s="110" t="s">
        <v>112</v>
      </c>
      <c r="D12" s="2">
        <v>232.48</v>
      </c>
      <c r="E12" s="2">
        <v>10.57</v>
      </c>
      <c r="F12" s="13">
        <v>373.73822971512072</v>
      </c>
      <c r="G12" s="179" t="s">
        <v>97</v>
      </c>
    </row>
    <row r="13" spans="1:7">
      <c r="A13" s="148"/>
      <c r="B13" s="155"/>
      <c r="C13" s="110" t="s">
        <v>14</v>
      </c>
      <c r="D13" s="2">
        <v>243.28</v>
      </c>
      <c r="E13" s="1">
        <v>32.229999999999997</v>
      </c>
      <c r="F13" s="13">
        <v>369.62049877061344</v>
      </c>
      <c r="G13" s="180"/>
    </row>
    <row r="14" spans="1:7" ht="15.75" customHeight="1">
      <c r="A14" s="171" t="s">
        <v>0</v>
      </c>
      <c r="B14" s="169" t="s">
        <v>13</v>
      </c>
      <c r="C14" s="118" t="s">
        <v>112</v>
      </c>
      <c r="D14" s="5">
        <v>48.52</v>
      </c>
      <c r="E14" s="5">
        <v>4.8600000000000003</v>
      </c>
      <c r="F14" s="119">
        <v>50</v>
      </c>
      <c r="G14" s="152" t="s">
        <v>25</v>
      </c>
    </row>
    <row r="15" spans="1:7">
      <c r="A15" s="172"/>
      <c r="B15" s="170"/>
      <c r="C15" s="118" t="s">
        <v>14</v>
      </c>
      <c r="D15" s="5">
        <v>137.13999999999999</v>
      </c>
      <c r="E15" s="5">
        <v>10.68</v>
      </c>
      <c r="F15" s="119">
        <v>350</v>
      </c>
      <c r="G15" s="152"/>
    </row>
    <row r="16" spans="1:7" ht="15.75" customHeight="1">
      <c r="A16" s="171" t="s">
        <v>0</v>
      </c>
      <c r="B16" s="169" t="s">
        <v>16</v>
      </c>
      <c r="C16" s="118" t="s">
        <v>112</v>
      </c>
      <c r="D16" s="4">
        <v>138.9</v>
      </c>
      <c r="E16" s="5">
        <v>13.42</v>
      </c>
      <c r="F16" s="119">
        <v>148.80757495861104</v>
      </c>
      <c r="G16" s="160" t="s">
        <v>104</v>
      </c>
    </row>
    <row r="17" spans="1:7">
      <c r="A17" s="172"/>
      <c r="B17" s="170"/>
      <c r="C17" s="118" t="s">
        <v>14</v>
      </c>
      <c r="D17" s="4">
        <v>77.599999999999994</v>
      </c>
      <c r="E17" s="4">
        <v>17.489999999999998</v>
      </c>
      <c r="F17" s="119">
        <v>355.98833787627939</v>
      </c>
      <c r="G17" s="161"/>
    </row>
    <row r="18" spans="1:7" ht="15.75" customHeight="1">
      <c r="A18" s="148" t="s">
        <v>2</v>
      </c>
      <c r="B18" s="155" t="s">
        <v>15</v>
      </c>
      <c r="C18" s="110" t="s">
        <v>112</v>
      </c>
      <c r="D18" s="6">
        <v>43.12</v>
      </c>
      <c r="E18" s="7">
        <v>12.57</v>
      </c>
      <c r="F18" s="14">
        <v>50</v>
      </c>
      <c r="G18" s="152" t="s">
        <v>25</v>
      </c>
    </row>
    <row r="19" spans="1:7">
      <c r="A19" s="148"/>
      <c r="B19" s="155"/>
      <c r="C19" s="110" t="s">
        <v>14</v>
      </c>
      <c r="D19" s="6">
        <v>36.04</v>
      </c>
      <c r="E19" s="7">
        <v>17.61</v>
      </c>
      <c r="F19" s="13">
        <v>350</v>
      </c>
      <c r="G19" s="152"/>
    </row>
    <row r="20" spans="1:7" ht="15.75" customHeight="1">
      <c r="A20" s="148" t="s">
        <v>17</v>
      </c>
      <c r="B20" s="155" t="s">
        <v>15</v>
      </c>
      <c r="C20" s="110" t="s">
        <v>112</v>
      </c>
      <c r="D20" s="6">
        <v>41.41</v>
      </c>
      <c r="E20" s="6">
        <v>3.8</v>
      </c>
      <c r="F20" s="15">
        <v>50</v>
      </c>
      <c r="G20" s="152" t="s">
        <v>25</v>
      </c>
    </row>
    <row r="21" spans="1:7">
      <c r="A21" s="148"/>
      <c r="B21" s="155"/>
      <c r="C21" s="110" t="s">
        <v>14</v>
      </c>
      <c r="D21" s="6">
        <v>21.6</v>
      </c>
      <c r="E21" s="7">
        <v>10.029999999999999</v>
      </c>
      <c r="F21" s="15">
        <v>350</v>
      </c>
      <c r="G21" s="152"/>
    </row>
    <row r="22" spans="1:7" ht="15.75" customHeight="1">
      <c r="A22" s="156" t="s">
        <v>73</v>
      </c>
      <c r="B22" s="157"/>
      <c r="C22" s="16" t="s">
        <v>112</v>
      </c>
      <c r="D22" s="8">
        <v>43.7</v>
      </c>
      <c r="E22" s="9">
        <v>3.43</v>
      </c>
      <c r="F22" s="13">
        <v>50</v>
      </c>
      <c r="G22" s="160" t="s">
        <v>91</v>
      </c>
    </row>
    <row r="23" spans="1:7" ht="18.75" customHeight="1">
      <c r="A23" s="158"/>
      <c r="B23" s="159"/>
      <c r="C23" s="114" t="s">
        <v>14</v>
      </c>
      <c r="D23" s="8">
        <v>20.190000000000001</v>
      </c>
      <c r="E23" s="9">
        <v>7.19</v>
      </c>
      <c r="F23" s="13">
        <v>350</v>
      </c>
      <c r="G23" s="161"/>
    </row>
    <row r="24" spans="1:7" ht="15.75" customHeight="1">
      <c r="A24" s="148" t="s">
        <v>74</v>
      </c>
      <c r="B24" s="149"/>
      <c r="C24" s="110" t="s">
        <v>112</v>
      </c>
      <c r="D24" s="6">
        <v>43.7</v>
      </c>
      <c r="E24" s="6">
        <v>3.43</v>
      </c>
      <c r="F24" s="13">
        <v>50.680996526858642</v>
      </c>
      <c r="G24" s="152" t="s">
        <v>106</v>
      </c>
    </row>
    <row r="25" spans="1:7" ht="22.5" customHeight="1" thickBot="1">
      <c r="A25" s="150"/>
      <c r="B25" s="151"/>
      <c r="C25" s="17" t="s">
        <v>14</v>
      </c>
      <c r="D25" s="10">
        <v>201.9</v>
      </c>
      <c r="E25" s="11">
        <v>20.82</v>
      </c>
      <c r="F25" s="18">
        <v>350.04127251677932</v>
      </c>
      <c r="G25" s="153"/>
    </row>
    <row r="26" spans="1:7" ht="39.75" customHeight="1">
      <c r="A26" s="154" t="s">
        <v>95</v>
      </c>
      <c r="B26" s="154"/>
      <c r="C26" s="154"/>
      <c r="D26" s="154"/>
      <c r="E26" s="154"/>
      <c r="F26" s="154"/>
      <c r="G26" s="154"/>
    </row>
  </sheetData>
  <mergeCells count="31">
    <mergeCell ref="A4:G4"/>
    <mergeCell ref="B5:B7"/>
    <mergeCell ref="B8:B11"/>
    <mergeCell ref="F10:F11"/>
    <mergeCell ref="B12:B13"/>
    <mergeCell ref="G12:G13"/>
    <mergeCell ref="A5:A7"/>
    <mergeCell ref="A8:A11"/>
    <mergeCell ref="A12:A13"/>
    <mergeCell ref="C5:C7"/>
    <mergeCell ref="A18:A19"/>
    <mergeCell ref="A22:B23"/>
    <mergeCell ref="G22:G23"/>
    <mergeCell ref="D5:E5"/>
    <mergeCell ref="F5:F7"/>
    <mergeCell ref="G5:G7"/>
    <mergeCell ref="D6:E6"/>
    <mergeCell ref="B18:B19"/>
    <mergeCell ref="G18:G19"/>
    <mergeCell ref="B16:B17"/>
    <mergeCell ref="G16:G17"/>
    <mergeCell ref="B14:B15"/>
    <mergeCell ref="G14:G15"/>
    <mergeCell ref="A14:A15"/>
    <mergeCell ref="A16:A17"/>
    <mergeCell ref="A24:B25"/>
    <mergeCell ref="G24:G25"/>
    <mergeCell ref="A26:G26"/>
    <mergeCell ref="A20:A21"/>
    <mergeCell ref="B20:B21"/>
    <mergeCell ref="G20:G21"/>
  </mergeCells>
  <pageMargins left="0.70866141732283472" right="0.1574803149606299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G25"/>
  <sheetViews>
    <sheetView zoomScale="89" zoomScaleNormal="89" workbookViewId="0">
      <selection activeCell="K14" sqref="K14"/>
    </sheetView>
  </sheetViews>
  <sheetFormatPr defaultRowHeight="12.75"/>
  <cols>
    <col min="1" max="1" width="11" customWidth="1"/>
    <col min="2" max="2" width="10.5703125" customWidth="1"/>
    <col min="3" max="3" width="12.28515625" customWidth="1"/>
    <col min="4" max="4" width="15.42578125" customWidth="1"/>
    <col min="5" max="5" width="15.28515625" customWidth="1"/>
    <col min="6" max="6" width="16.7109375" customWidth="1"/>
    <col min="7" max="7" width="19" customWidth="1"/>
    <col min="258" max="258" width="21.7109375" customWidth="1"/>
    <col min="259" max="259" width="18.7109375" customWidth="1"/>
    <col min="260" max="260" width="18.5703125" customWidth="1"/>
    <col min="261" max="261" width="18.85546875" customWidth="1"/>
    <col min="262" max="262" width="20" customWidth="1"/>
    <col min="263" max="263" width="24.5703125" customWidth="1"/>
    <col min="514" max="514" width="21.7109375" customWidth="1"/>
    <col min="515" max="515" width="18.7109375" customWidth="1"/>
    <col min="516" max="516" width="18.5703125" customWidth="1"/>
    <col min="517" max="517" width="18.85546875" customWidth="1"/>
    <col min="518" max="518" width="20" customWidth="1"/>
    <col min="519" max="519" width="24.5703125" customWidth="1"/>
    <col min="770" max="770" width="21.7109375" customWidth="1"/>
    <col min="771" max="771" width="18.7109375" customWidth="1"/>
    <col min="772" max="772" width="18.5703125" customWidth="1"/>
    <col min="773" max="773" width="18.85546875" customWidth="1"/>
    <col min="774" max="774" width="20" customWidth="1"/>
    <col min="775" max="775" width="24.5703125" customWidth="1"/>
    <col min="1026" max="1026" width="21.7109375" customWidth="1"/>
    <col min="1027" max="1027" width="18.7109375" customWidth="1"/>
    <col min="1028" max="1028" width="18.5703125" customWidth="1"/>
    <col min="1029" max="1029" width="18.85546875" customWidth="1"/>
    <col min="1030" max="1030" width="20" customWidth="1"/>
    <col min="1031" max="1031" width="24.5703125" customWidth="1"/>
    <col min="1282" max="1282" width="21.7109375" customWidth="1"/>
    <col min="1283" max="1283" width="18.7109375" customWidth="1"/>
    <col min="1284" max="1284" width="18.5703125" customWidth="1"/>
    <col min="1285" max="1285" width="18.85546875" customWidth="1"/>
    <col min="1286" max="1286" width="20" customWidth="1"/>
    <col min="1287" max="1287" width="24.5703125" customWidth="1"/>
    <col min="1538" max="1538" width="21.7109375" customWidth="1"/>
    <col min="1539" max="1539" width="18.7109375" customWidth="1"/>
    <col min="1540" max="1540" width="18.5703125" customWidth="1"/>
    <col min="1541" max="1541" width="18.85546875" customWidth="1"/>
    <col min="1542" max="1542" width="20" customWidth="1"/>
    <col min="1543" max="1543" width="24.5703125" customWidth="1"/>
    <col min="1794" max="1794" width="21.7109375" customWidth="1"/>
    <col min="1795" max="1795" width="18.7109375" customWidth="1"/>
    <col min="1796" max="1796" width="18.5703125" customWidth="1"/>
    <col min="1797" max="1797" width="18.85546875" customWidth="1"/>
    <col min="1798" max="1798" width="20" customWidth="1"/>
    <col min="1799" max="1799" width="24.5703125" customWidth="1"/>
    <col min="2050" max="2050" width="21.7109375" customWidth="1"/>
    <col min="2051" max="2051" width="18.7109375" customWidth="1"/>
    <col min="2052" max="2052" width="18.5703125" customWidth="1"/>
    <col min="2053" max="2053" width="18.85546875" customWidth="1"/>
    <col min="2054" max="2054" width="20" customWidth="1"/>
    <col min="2055" max="2055" width="24.5703125" customWidth="1"/>
    <col min="2306" max="2306" width="21.7109375" customWidth="1"/>
    <col min="2307" max="2307" width="18.7109375" customWidth="1"/>
    <col min="2308" max="2308" width="18.5703125" customWidth="1"/>
    <col min="2309" max="2309" width="18.85546875" customWidth="1"/>
    <col min="2310" max="2310" width="20" customWidth="1"/>
    <col min="2311" max="2311" width="24.5703125" customWidth="1"/>
    <col min="2562" max="2562" width="21.7109375" customWidth="1"/>
    <col min="2563" max="2563" width="18.7109375" customWidth="1"/>
    <col min="2564" max="2564" width="18.5703125" customWidth="1"/>
    <col min="2565" max="2565" width="18.85546875" customWidth="1"/>
    <col min="2566" max="2566" width="20" customWidth="1"/>
    <col min="2567" max="2567" width="24.5703125" customWidth="1"/>
    <col min="2818" max="2818" width="21.7109375" customWidth="1"/>
    <col min="2819" max="2819" width="18.7109375" customWidth="1"/>
    <col min="2820" max="2820" width="18.5703125" customWidth="1"/>
    <col min="2821" max="2821" width="18.85546875" customWidth="1"/>
    <col min="2822" max="2822" width="20" customWidth="1"/>
    <col min="2823" max="2823" width="24.5703125" customWidth="1"/>
    <col min="3074" max="3074" width="21.7109375" customWidth="1"/>
    <col min="3075" max="3075" width="18.7109375" customWidth="1"/>
    <col min="3076" max="3076" width="18.5703125" customWidth="1"/>
    <col min="3077" max="3077" width="18.85546875" customWidth="1"/>
    <col min="3078" max="3078" width="20" customWidth="1"/>
    <col min="3079" max="3079" width="24.5703125" customWidth="1"/>
    <col min="3330" max="3330" width="21.7109375" customWidth="1"/>
    <col min="3331" max="3331" width="18.7109375" customWidth="1"/>
    <col min="3332" max="3332" width="18.5703125" customWidth="1"/>
    <col min="3333" max="3333" width="18.85546875" customWidth="1"/>
    <col min="3334" max="3334" width="20" customWidth="1"/>
    <col min="3335" max="3335" width="24.5703125" customWidth="1"/>
    <col min="3586" max="3586" width="21.7109375" customWidth="1"/>
    <col min="3587" max="3587" width="18.7109375" customWidth="1"/>
    <col min="3588" max="3588" width="18.5703125" customWidth="1"/>
    <col min="3589" max="3589" width="18.85546875" customWidth="1"/>
    <col min="3590" max="3590" width="20" customWidth="1"/>
    <col min="3591" max="3591" width="24.5703125" customWidth="1"/>
    <col min="3842" max="3842" width="21.7109375" customWidth="1"/>
    <col min="3843" max="3843" width="18.7109375" customWidth="1"/>
    <col min="3844" max="3844" width="18.5703125" customWidth="1"/>
    <col min="3845" max="3845" width="18.85546875" customWidth="1"/>
    <col min="3846" max="3846" width="20" customWidth="1"/>
    <col min="3847" max="3847" width="24.5703125" customWidth="1"/>
    <col min="4098" max="4098" width="21.7109375" customWidth="1"/>
    <col min="4099" max="4099" width="18.7109375" customWidth="1"/>
    <col min="4100" max="4100" width="18.5703125" customWidth="1"/>
    <col min="4101" max="4101" width="18.85546875" customWidth="1"/>
    <col min="4102" max="4102" width="20" customWidth="1"/>
    <col min="4103" max="4103" width="24.5703125" customWidth="1"/>
    <col min="4354" max="4354" width="21.7109375" customWidth="1"/>
    <col min="4355" max="4355" width="18.7109375" customWidth="1"/>
    <col min="4356" max="4356" width="18.5703125" customWidth="1"/>
    <col min="4357" max="4357" width="18.85546875" customWidth="1"/>
    <col min="4358" max="4358" width="20" customWidth="1"/>
    <col min="4359" max="4359" width="24.5703125" customWidth="1"/>
    <col min="4610" max="4610" width="21.7109375" customWidth="1"/>
    <col min="4611" max="4611" width="18.7109375" customWidth="1"/>
    <col min="4612" max="4612" width="18.5703125" customWidth="1"/>
    <col min="4613" max="4613" width="18.85546875" customWidth="1"/>
    <col min="4614" max="4614" width="20" customWidth="1"/>
    <col min="4615" max="4615" width="24.5703125" customWidth="1"/>
    <col min="4866" max="4866" width="21.7109375" customWidth="1"/>
    <col min="4867" max="4867" width="18.7109375" customWidth="1"/>
    <col min="4868" max="4868" width="18.5703125" customWidth="1"/>
    <col min="4869" max="4869" width="18.85546875" customWidth="1"/>
    <col min="4870" max="4870" width="20" customWidth="1"/>
    <col min="4871" max="4871" width="24.5703125" customWidth="1"/>
    <col min="5122" max="5122" width="21.7109375" customWidth="1"/>
    <col min="5123" max="5123" width="18.7109375" customWidth="1"/>
    <col min="5124" max="5124" width="18.5703125" customWidth="1"/>
    <col min="5125" max="5125" width="18.85546875" customWidth="1"/>
    <col min="5126" max="5126" width="20" customWidth="1"/>
    <col min="5127" max="5127" width="24.5703125" customWidth="1"/>
    <col min="5378" max="5378" width="21.7109375" customWidth="1"/>
    <col min="5379" max="5379" width="18.7109375" customWidth="1"/>
    <col min="5380" max="5380" width="18.5703125" customWidth="1"/>
    <col min="5381" max="5381" width="18.85546875" customWidth="1"/>
    <col min="5382" max="5382" width="20" customWidth="1"/>
    <col min="5383" max="5383" width="24.5703125" customWidth="1"/>
    <col min="5634" max="5634" width="21.7109375" customWidth="1"/>
    <col min="5635" max="5635" width="18.7109375" customWidth="1"/>
    <col min="5636" max="5636" width="18.5703125" customWidth="1"/>
    <col min="5637" max="5637" width="18.85546875" customWidth="1"/>
    <col min="5638" max="5638" width="20" customWidth="1"/>
    <col min="5639" max="5639" width="24.5703125" customWidth="1"/>
    <col min="5890" max="5890" width="21.7109375" customWidth="1"/>
    <col min="5891" max="5891" width="18.7109375" customWidth="1"/>
    <col min="5892" max="5892" width="18.5703125" customWidth="1"/>
    <col min="5893" max="5893" width="18.85546875" customWidth="1"/>
    <col min="5894" max="5894" width="20" customWidth="1"/>
    <col min="5895" max="5895" width="24.5703125" customWidth="1"/>
    <col min="6146" max="6146" width="21.7109375" customWidth="1"/>
    <col min="6147" max="6147" width="18.7109375" customWidth="1"/>
    <col min="6148" max="6148" width="18.5703125" customWidth="1"/>
    <col min="6149" max="6149" width="18.85546875" customWidth="1"/>
    <col min="6150" max="6150" width="20" customWidth="1"/>
    <col min="6151" max="6151" width="24.5703125" customWidth="1"/>
    <col min="6402" max="6402" width="21.7109375" customWidth="1"/>
    <col min="6403" max="6403" width="18.7109375" customWidth="1"/>
    <col min="6404" max="6404" width="18.5703125" customWidth="1"/>
    <col min="6405" max="6405" width="18.85546875" customWidth="1"/>
    <col min="6406" max="6406" width="20" customWidth="1"/>
    <col min="6407" max="6407" width="24.5703125" customWidth="1"/>
    <col min="6658" max="6658" width="21.7109375" customWidth="1"/>
    <col min="6659" max="6659" width="18.7109375" customWidth="1"/>
    <col min="6660" max="6660" width="18.5703125" customWidth="1"/>
    <col min="6661" max="6661" width="18.85546875" customWidth="1"/>
    <col min="6662" max="6662" width="20" customWidth="1"/>
    <col min="6663" max="6663" width="24.5703125" customWidth="1"/>
    <col min="6914" max="6914" width="21.7109375" customWidth="1"/>
    <col min="6915" max="6915" width="18.7109375" customWidth="1"/>
    <col min="6916" max="6916" width="18.5703125" customWidth="1"/>
    <col min="6917" max="6917" width="18.85546875" customWidth="1"/>
    <col min="6918" max="6918" width="20" customWidth="1"/>
    <col min="6919" max="6919" width="24.5703125" customWidth="1"/>
    <col min="7170" max="7170" width="21.7109375" customWidth="1"/>
    <col min="7171" max="7171" width="18.7109375" customWidth="1"/>
    <col min="7172" max="7172" width="18.5703125" customWidth="1"/>
    <col min="7173" max="7173" width="18.85546875" customWidth="1"/>
    <col min="7174" max="7174" width="20" customWidth="1"/>
    <col min="7175" max="7175" width="24.5703125" customWidth="1"/>
    <col min="7426" max="7426" width="21.7109375" customWidth="1"/>
    <col min="7427" max="7427" width="18.7109375" customWidth="1"/>
    <col min="7428" max="7428" width="18.5703125" customWidth="1"/>
    <col min="7429" max="7429" width="18.85546875" customWidth="1"/>
    <col min="7430" max="7430" width="20" customWidth="1"/>
    <col min="7431" max="7431" width="24.5703125" customWidth="1"/>
    <col min="7682" max="7682" width="21.7109375" customWidth="1"/>
    <col min="7683" max="7683" width="18.7109375" customWidth="1"/>
    <col min="7684" max="7684" width="18.5703125" customWidth="1"/>
    <col min="7685" max="7685" width="18.85546875" customWidth="1"/>
    <col min="7686" max="7686" width="20" customWidth="1"/>
    <col min="7687" max="7687" width="24.5703125" customWidth="1"/>
    <col min="7938" max="7938" width="21.7109375" customWidth="1"/>
    <col min="7939" max="7939" width="18.7109375" customWidth="1"/>
    <col min="7940" max="7940" width="18.5703125" customWidth="1"/>
    <col min="7941" max="7941" width="18.85546875" customWidth="1"/>
    <col min="7942" max="7942" width="20" customWidth="1"/>
    <col min="7943" max="7943" width="24.5703125" customWidth="1"/>
    <col min="8194" max="8194" width="21.7109375" customWidth="1"/>
    <col min="8195" max="8195" width="18.7109375" customWidth="1"/>
    <col min="8196" max="8196" width="18.5703125" customWidth="1"/>
    <col min="8197" max="8197" width="18.85546875" customWidth="1"/>
    <col min="8198" max="8198" width="20" customWidth="1"/>
    <col min="8199" max="8199" width="24.5703125" customWidth="1"/>
    <col min="8450" max="8450" width="21.7109375" customWidth="1"/>
    <col min="8451" max="8451" width="18.7109375" customWidth="1"/>
    <col min="8452" max="8452" width="18.5703125" customWidth="1"/>
    <col min="8453" max="8453" width="18.85546875" customWidth="1"/>
    <col min="8454" max="8454" width="20" customWidth="1"/>
    <col min="8455" max="8455" width="24.5703125" customWidth="1"/>
    <col min="8706" max="8706" width="21.7109375" customWidth="1"/>
    <col min="8707" max="8707" width="18.7109375" customWidth="1"/>
    <col min="8708" max="8708" width="18.5703125" customWidth="1"/>
    <col min="8709" max="8709" width="18.85546875" customWidth="1"/>
    <col min="8710" max="8710" width="20" customWidth="1"/>
    <col min="8711" max="8711" width="24.5703125" customWidth="1"/>
    <col min="8962" max="8962" width="21.7109375" customWidth="1"/>
    <col min="8963" max="8963" width="18.7109375" customWidth="1"/>
    <col min="8964" max="8964" width="18.5703125" customWidth="1"/>
    <col min="8965" max="8965" width="18.85546875" customWidth="1"/>
    <col min="8966" max="8966" width="20" customWidth="1"/>
    <col min="8967" max="8967" width="24.5703125" customWidth="1"/>
    <col min="9218" max="9218" width="21.7109375" customWidth="1"/>
    <col min="9219" max="9219" width="18.7109375" customWidth="1"/>
    <col min="9220" max="9220" width="18.5703125" customWidth="1"/>
    <col min="9221" max="9221" width="18.85546875" customWidth="1"/>
    <col min="9222" max="9222" width="20" customWidth="1"/>
    <col min="9223" max="9223" width="24.5703125" customWidth="1"/>
    <col min="9474" max="9474" width="21.7109375" customWidth="1"/>
    <col min="9475" max="9475" width="18.7109375" customWidth="1"/>
    <col min="9476" max="9476" width="18.5703125" customWidth="1"/>
    <col min="9477" max="9477" width="18.85546875" customWidth="1"/>
    <col min="9478" max="9478" width="20" customWidth="1"/>
    <col min="9479" max="9479" width="24.5703125" customWidth="1"/>
    <col min="9730" max="9730" width="21.7109375" customWidth="1"/>
    <col min="9731" max="9731" width="18.7109375" customWidth="1"/>
    <col min="9732" max="9732" width="18.5703125" customWidth="1"/>
    <col min="9733" max="9733" width="18.85546875" customWidth="1"/>
    <col min="9734" max="9734" width="20" customWidth="1"/>
    <col min="9735" max="9735" width="24.5703125" customWidth="1"/>
    <col min="9986" max="9986" width="21.7109375" customWidth="1"/>
    <col min="9987" max="9987" width="18.7109375" customWidth="1"/>
    <col min="9988" max="9988" width="18.5703125" customWidth="1"/>
    <col min="9989" max="9989" width="18.85546875" customWidth="1"/>
    <col min="9990" max="9990" width="20" customWidth="1"/>
    <col min="9991" max="9991" width="24.5703125" customWidth="1"/>
    <col min="10242" max="10242" width="21.7109375" customWidth="1"/>
    <col min="10243" max="10243" width="18.7109375" customWidth="1"/>
    <col min="10244" max="10244" width="18.5703125" customWidth="1"/>
    <col min="10245" max="10245" width="18.85546875" customWidth="1"/>
    <col min="10246" max="10246" width="20" customWidth="1"/>
    <col min="10247" max="10247" width="24.5703125" customWidth="1"/>
    <col min="10498" max="10498" width="21.7109375" customWidth="1"/>
    <col min="10499" max="10499" width="18.7109375" customWidth="1"/>
    <col min="10500" max="10500" width="18.5703125" customWidth="1"/>
    <col min="10501" max="10501" width="18.85546875" customWidth="1"/>
    <col min="10502" max="10502" width="20" customWidth="1"/>
    <col min="10503" max="10503" width="24.5703125" customWidth="1"/>
    <col min="10754" max="10754" width="21.7109375" customWidth="1"/>
    <col min="10755" max="10755" width="18.7109375" customWidth="1"/>
    <col min="10756" max="10756" width="18.5703125" customWidth="1"/>
    <col min="10757" max="10757" width="18.85546875" customWidth="1"/>
    <col min="10758" max="10758" width="20" customWidth="1"/>
    <col min="10759" max="10759" width="24.5703125" customWidth="1"/>
    <col min="11010" max="11010" width="21.7109375" customWidth="1"/>
    <col min="11011" max="11011" width="18.7109375" customWidth="1"/>
    <col min="11012" max="11012" width="18.5703125" customWidth="1"/>
    <col min="11013" max="11013" width="18.85546875" customWidth="1"/>
    <col min="11014" max="11014" width="20" customWidth="1"/>
    <col min="11015" max="11015" width="24.5703125" customWidth="1"/>
    <col min="11266" max="11266" width="21.7109375" customWidth="1"/>
    <col min="11267" max="11267" width="18.7109375" customWidth="1"/>
    <col min="11268" max="11268" width="18.5703125" customWidth="1"/>
    <col min="11269" max="11269" width="18.85546875" customWidth="1"/>
    <col min="11270" max="11270" width="20" customWidth="1"/>
    <col min="11271" max="11271" width="24.5703125" customWidth="1"/>
    <col min="11522" max="11522" width="21.7109375" customWidth="1"/>
    <col min="11523" max="11523" width="18.7109375" customWidth="1"/>
    <col min="11524" max="11524" width="18.5703125" customWidth="1"/>
    <col min="11525" max="11525" width="18.85546875" customWidth="1"/>
    <col min="11526" max="11526" width="20" customWidth="1"/>
    <col min="11527" max="11527" width="24.5703125" customWidth="1"/>
    <col min="11778" max="11778" width="21.7109375" customWidth="1"/>
    <col min="11779" max="11779" width="18.7109375" customWidth="1"/>
    <col min="11780" max="11780" width="18.5703125" customWidth="1"/>
    <col min="11781" max="11781" width="18.85546875" customWidth="1"/>
    <col min="11782" max="11782" width="20" customWidth="1"/>
    <col min="11783" max="11783" width="24.5703125" customWidth="1"/>
    <col min="12034" max="12034" width="21.7109375" customWidth="1"/>
    <col min="12035" max="12035" width="18.7109375" customWidth="1"/>
    <col min="12036" max="12036" width="18.5703125" customWidth="1"/>
    <col min="12037" max="12037" width="18.85546875" customWidth="1"/>
    <col min="12038" max="12038" width="20" customWidth="1"/>
    <col min="12039" max="12039" width="24.5703125" customWidth="1"/>
    <col min="12290" max="12290" width="21.7109375" customWidth="1"/>
    <col min="12291" max="12291" width="18.7109375" customWidth="1"/>
    <col min="12292" max="12292" width="18.5703125" customWidth="1"/>
    <col min="12293" max="12293" width="18.85546875" customWidth="1"/>
    <col min="12294" max="12294" width="20" customWidth="1"/>
    <col min="12295" max="12295" width="24.5703125" customWidth="1"/>
    <col min="12546" max="12546" width="21.7109375" customWidth="1"/>
    <col min="12547" max="12547" width="18.7109375" customWidth="1"/>
    <col min="12548" max="12548" width="18.5703125" customWidth="1"/>
    <col min="12549" max="12549" width="18.85546875" customWidth="1"/>
    <col min="12550" max="12550" width="20" customWidth="1"/>
    <col min="12551" max="12551" width="24.5703125" customWidth="1"/>
    <col min="12802" max="12802" width="21.7109375" customWidth="1"/>
    <col min="12803" max="12803" width="18.7109375" customWidth="1"/>
    <col min="12804" max="12804" width="18.5703125" customWidth="1"/>
    <col min="12805" max="12805" width="18.85546875" customWidth="1"/>
    <col min="12806" max="12806" width="20" customWidth="1"/>
    <col min="12807" max="12807" width="24.5703125" customWidth="1"/>
    <col min="13058" max="13058" width="21.7109375" customWidth="1"/>
    <col min="13059" max="13059" width="18.7109375" customWidth="1"/>
    <col min="13060" max="13060" width="18.5703125" customWidth="1"/>
    <col min="13061" max="13061" width="18.85546875" customWidth="1"/>
    <col min="13062" max="13062" width="20" customWidth="1"/>
    <col min="13063" max="13063" width="24.5703125" customWidth="1"/>
    <col min="13314" max="13314" width="21.7109375" customWidth="1"/>
    <col min="13315" max="13315" width="18.7109375" customWidth="1"/>
    <col min="13316" max="13316" width="18.5703125" customWidth="1"/>
    <col min="13317" max="13317" width="18.85546875" customWidth="1"/>
    <col min="13318" max="13318" width="20" customWidth="1"/>
    <col min="13319" max="13319" width="24.5703125" customWidth="1"/>
    <col min="13570" max="13570" width="21.7109375" customWidth="1"/>
    <col min="13571" max="13571" width="18.7109375" customWidth="1"/>
    <col min="13572" max="13572" width="18.5703125" customWidth="1"/>
    <col min="13573" max="13573" width="18.85546875" customWidth="1"/>
    <col min="13574" max="13574" width="20" customWidth="1"/>
    <col min="13575" max="13575" width="24.5703125" customWidth="1"/>
    <col min="13826" max="13826" width="21.7109375" customWidth="1"/>
    <col min="13827" max="13827" width="18.7109375" customWidth="1"/>
    <col min="13828" max="13828" width="18.5703125" customWidth="1"/>
    <col min="13829" max="13829" width="18.85546875" customWidth="1"/>
    <col min="13830" max="13830" width="20" customWidth="1"/>
    <col min="13831" max="13831" width="24.5703125" customWidth="1"/>
    <col min="14082" max="14082" width="21.7109375" customWidth="1"/>
    <col min="14083" max="14083" width="18.7109375" customWidth="1"/>
    <col min="14084" max="14084" width="18.5703125" customWidth="1"/>
    <col min="14085" max="14085" width="18.85546875" customWidth="1"/>
    <col min="14086" max="14086" width="20" customWidth="1"/>
    <col min="14087" max="14087" width="24.5703125" customWidth="1"/>
    <col min="14338" max="14338" width="21.7109375" customWidth="1"/>
    <col min="14339" max="14339" width="18.7109375" customWidth="1"/>
    <col min="14340" max="14340" width="18.5703125" customWidth="1"/>
    <col min="14341" max="14341" width="18.85546875" customWidth="1"/>
    <col min="14342" max="14342" width="20" customWidth="1"/>
    <col min="14343" max="14343" width="24.5703125" customWidth="1"/>
    <col min="14594" max="14594" width="21.7109375" customWidth="1"/>
    <col min="14595" max="14595" width="18.7109375" customWidth="1"/>
    <col min="14596" max="14596" width="18.5703125" customWidth="1"/>
    <col min="14597" max="14597" width="18.85546875" customWidth="1"/>
    <col min="14598" max="14598" width="20" customWidth="1"/>
    <col min="14599" max="14599" width="24.5703125" customWidth="1"/>
    <col min="14850" max="14850" width="21.7109375" customWidth="1"/>
    <col min="14851" max="14851" width="18.7109375" customWidth="1"/>
    <col min="14852" max="14852" width="18.5703125" customWidth="1"/>
    <col min="14853" max="14853" width="18.85546875" customWidth="1"/>
    <col min="14854" max="14854" width="20" customWidth="1"/>
    <col min="14855" max="14855" width="24.5703125" customWidth="1"/>
    <col min="15106" max="15106" width="21.7109375" customWidth="1"/>
    <col min="15107" max="15107" width="18.7109375" customWidth="1"/>
    <col min="15108" max="15108" width="18.5703125" customWidth="1"/>
    <col min="15109" max="15109" width="18.85546875" customWidth="1"/>
    <col min="15110" max="15110" width="20" customWidth="1"/>
    <col min="15111" max="15111" width="24.5703125" customWidth="1"/>
    <col min="15362" max="15362" width="21.7109375" customWidth="1"/>
    <col min="15363" max="15363" width="18.7109375" customWidth="1"/>
    <col min="15364" max="15364" width="18.5703125" customWidth="1"/>
    <col min="15365" max="15365" width="18.85546875" customWidth="1"/>
    <col min="15366" max="15366" width="20" customWidth="1"/>
    <col min="15367" max="15367" width="24.5703125" customWidth="1"/>
    <col min="15618" max="15618" width="21.7109375" customWidth="1"/>
    <col min="15619" max="15619" width="18.7109375" customWidth="1"/>
    <col min="15620" max="15620" width="18.5703125" customWidth="1"/>
    <col min="15621" max="15621" width="18.85546875" customWidth="1"/>
    <col min="15622" max="15622" width="20" customWidth="1"/>
    <col min="15623" max="15623" width="24.5703125" customWidth="1"/>
    <col min="15874" max="15874" width="21.7109375" customWidth="1"/>
    <col min="15875" max="15875" width="18.7109375" customWidth="1"/>
    <col min="15876" max="15876" width="18.5703125" customWidth="1"/>
    <col min="15877" max="15877" width="18.85546875" customWidth="1"/>
    <col min="15878" max="15878" width="20" customWidth="1"/>
    <col min="15879" max="15879" width="24.5703125" customWidth="1"/>
    <col min="16130" max="16130" width="21.7109375" customWidth="1"/>
    <col min="16131" max="16131" width="18.7109375" customWidth="1"/>
    <col min="16132" max="16132" width="18.5703125" customWidth="1"/>
    <col min="16133" max="16133" width="18.85546875" customWidth="1"/>
    <col min="16134" max="16134" width="20" customWidth="1"/>
    <col min="16135" max="16135" width="24.5703125" customWidth="1"/>
  </cols>
  <sheetData>
    <row r="1" spans="1:7">
      <c r="A1" s="189" t="s">
        <v>72</v>
      </c>
      <c r="B1" s="189"/>
      <c r="C1" s="189"/>
      <c r="D1" s="189"/>
      <c r="E1" s="189"/>
      <c r="F1" s="189"/>
      <c r="G1" s="189"/>
    </row>
    <row r="2" spans="1:7">
      <c r="A2" s="189" t="s">
        <v>119</v>
      </c>
      <c r="B2" s="189"/>
      <c r="C2" s="189"/>
      <c r="D2" s="189"/>
      <c r="E2" s="189"/>
      <c r="F2" s="189"/>
      <c r="G2" s="189"/>
    </row>
    <row r="3" spans="1:7" ht="30" customHeight="1" thickBot="1">
      <c r="A3" s="125" t="s">
        <v>109</v>
      </c>
      <c r="B3" s="125"/>
      <c r="C3" s="125"/>
      <c r="D3" s="125"/>
      <c r="E3" s="125"/>
      <c r="F3" s="125"/>
      <c r="G3" s="113" t="s">
        <v>107</v>
      </c>
    </row>
    <row r="4" spans="1:7" ht="18" customHeight="1">
      <c r="A4" s="190" t="s">
        <v>21</v>
      </c>
      <c r="B4" s="193" t="s">
        <v>22</v>
      </c>
      <c r="C4" s="193" t="s">
        <v>23</v>
      </c>
      <c r="D4" s="196" t="s">
        <v>24</v>
      </c>
      <c r="E4" s="197"/>
      <c r="F4" s="198" t="s">
        <v>110</v>
      </c>
      <c r="G4" s="165" t="s">
        <v>96</v>
      </c>
    </row>
    <row r="5" spans="1:7" ht="21" customHeight="1">
      <c r="A5" s="191"/>
      <c r="B5" s="194"/>
      <c r="C5" s="194"/>
      <c r="D5" s="203" t="s">
        <v>111</v>
      </c>
      <c r="E5" s="204"/>
      <c r="F5" s="199"/>
      <c r="G5" s="201"/>
    </row>
    <row r="6" spans="1:7" ht="44.25" customHeight="1">
      <c r="A6" s="192"/>
      <c r="B6" s="195"/>
      <c r="C6" s="195"/>
      <c r="D6" s="109" t="s">
        <v>4</v>
      </c>
      <c r="E6" s="109" t="s">
        <v>5</v>
      </c>
      <c r="F6" s="200"/>
      <c r="G6" s="202"/>
    </row>
    <row r="7" spans="1:7" ht="25.5">
      <c r="A7" s="171" t="s">
        <v>12</v>
      </c>
      <c r="B7" s="169" t="s">
        <v>13</v>
      </c>
      <c r="C7" s="118" t="s">
        <v>112</v>
      </c>
      <c r="D7" s="3">
        <v>358.92</v>
      </c>
      <c r="E7" s="3">
        <v>30.56</v>
      </c>
      <c r="F7" s="119">
        <v>515.7385938287922</v>
      </c>
      <c r="G7" s="116" t="s">
        <v>103</v>
      </c>
    </row>
    <row r="8" spans="1:7" ht="21" customHeight="1">
      <c r="A8" s="183"/>
      <c r="B8" s="176"/>
      <c r="C8" s="118" t="s">
        <v>14</v>
      </c>
      <c r="D8" s="3">
        <v>298.10000000000002</v>
      </c>
      <c r="E8" s="3">
        <v>57.19</v>
      </c>
      <c r="F8" s="119">
        <v>378.22658144416926</v>
      </c>
      <c r="G8" s="12"/>
    </row>
    <row r="9" spans="1:7" ht="21.75" customHeight="1">
      <c r="A9" s="183"/>
      <c r="B9" s="176"/>
      <c r="C9" s="118" t="s">
        <v>76</v>
      </c>
      <c r="D9" s="5">
        <v>7.01</v>
      </c>
      <c r="E9" s="5">
        <v>2.88</v>
      </c>
      <c r="F9" s="177">
        <v>164.11329072208463</v>
      </c>
      <c r="G9" s="12"/>
    </row>
    <row r="10" spans="1:7" ht="21.75" customHeight="1">
      <c r="A10" s="172"/>
      <c r="B10" s="170"/>
      <c r="C10" s="118" t="s">
        <v>77</v>
      </c>
      <c r="D10" s="5">
        <v>9.25</v>
      </c>
      <c r="E10" s="5">
        <v>3.9</v>
      </c>
      <c r="F10" s="178"/>
      <c r="G10" s="117"/>
    </row>
    <row r="11" spans="1:7" ht="27" customHeight="1">
      <c r="A11" s="171" t="s">
        <v>1</v>
      </c>
      <c r="B11" s="169" t="s">
        <v>15</v>
      </c>
      <c r="C11" s="110" t="s">
        <v>112</v>
      </c>
      <c r="D11" s="2">
        <v>278.17</v>
      </c>
      <c r="E11" s="2">
        <v>9.42</v>
      </c>
      <c r="F11" s="13">
        <v>482.24762825511357</v>
      </c>
      <c r="G11" s="179" t="s">
        <v>117</v>
      </c>
    </row>
    <row r="12" spans="1:7" ht="22.5" customHeight="1">
      <c r="A12" s="172"/>
      <c r="B12" s="170"/>
      <c r="C12" s="110" t="s">
        <v>14</v>
      </c>
      <c r="D12" s="2">
        <v>230.14</v>
      </c>
      <c r="E12" s="1">
        <v>29.36</v>
      </c>
      <c r="F12" s="13">
        <v>376.1968259548554</v>
      </c>
      <c r="G12" s="180"/>
    </row>
    <row r="13" spans="1:7" ht="21.75" customHeight="1">
      <c r="A13" s="171" t="s">
        <v>0</v>
      </c>
      <c r="B13" s="169" t="s">
        <v>13</v>
      </c>
      <c r="C13" s="118" t="s">
        <v>112</v>
      </c>
      <c r="D13" s="5">
        <v>48.22</v>
      </c>
      <c r="E13" s="5">
        <v>23.13</v>
      </c>
      <c r="F13" s="119">
        <v>50</v>
      </c>
      <c r="G13" s="160" t="s">
        <v>25</v>
      </c>
    </row>
    <row r="14" spans="1:7" ht="26.25" customHeight="1">
      <c r="A14" s="172"/>
      <c r="B14" s="170"/>
      <c r="C14" s="118" t="s">
        <v>14</v>
      </c>
      <c r="D14" s="5">
        <v>133.46</v>
      </c>
      <c r="E14" s="5">
        <v>15.81</v>
      </c>
      <c r="F14" s="119">
        <v>350</v>
      </c>
      <c r="G14" s="161"/>
    </row>
    <row r="15" spans="1:7" ht="28.5" customHeight="1">
      <c r="A15" s="171" t="s">
        <v>0</v>
      </c>
      <c r="B15" s="169" t="s">
        <v>16</v>
      </c>
      <c r="C15" s="118" t="s">
        <v>112</v>
      </c>
      <c r="D15" s="4">
        <v>119.34</v>
      </c>
      <c r="E15" s="5">
        <v>19.420000000000002</v>
      </c>
      <c r="F15" s="119">
        <v>135.63321719362605</v>
      </c>
      <c r="G15" s="160" t="s">
        <v>118</v>
      </c>
    </row>
    <row r="16" spans="1:7" ht="23.25" customHeight="1">
      <c r="A16" s="172"/>
      <c r="B16" s="170"/>
      <c r="C16" s="118" t="s">
        <v>14</v>
      </c>
      <c r="D16" s="4">
        <v>72.06</v>
      </c>
      <c r="E16" s="4">
        <v>23.42</v>
      </c>
      <c r="F16" s="119">
        <v>355.18989195112886</v>
      </c>
      <c r="G16" s="161"/>
    </row>
    <row r="17" spans="1:7" ht="28.5" customHeight="1">
      <c r="A17" s="171" t="s">
        <v>2</v>
      </c>
      <c r="B17" s="169" t="s">
        <v>15</v>
      </c>
      <c r="C17" s="110" t="s">
        <v>112</v>
      </c>
      <c r="D17" s="6">
        <v>42.25</v>
      </c>
      <c r="E17" s="7">
        <v>14.28</v>
      </c>
      <c r="F17" s="14">
        <v>50</v>
      </c>
      <c r="G17" s="160" t="s">
        <v>25</v>
      </c>
    </row>
    <row r="18" spans="1:7" ht="31.5" customHeight="1">
      <c r="A18" s="172"/>
      <c r="B18" s="170"/>
      <c r="C18" s="110" t="s">
        <v>14</v>
      </c>
      <c r="D18" s="6">
        <v>41.55</v>
      </c>
      <c r="E18" s="7">
        <v>11.85</v>
      </c>
      <c r="F18" s="13">
        <v>350</v>
      </c>
      <c r="G18" s="161"/>
    </row>
    <row r="19" spans="1:7" ht="25.5" customHeight="1">
      <c r="A19" s="171" t="s">
        <v>17</v>
      </c>
      <c r="B19" s="169" t="s">
        <v>15</v>
      </c>
      <c r="C19" s="110" t="s">
        <v>112</v>
      </c>
      <c r="D19" s="6">
        <v>32.840000000000003</v>
      </c>
      <c r="E19" s="6">
        <v>12.94</v>
      </c>
      <c r="F19" s="15">
        <v>50</v>
      </c>
      <c r="G19" s="160" t="s">
        <v>25</v>
      </c>
    </row>
    <row r="20" spans="1:7" ht="21.75" customHeight="1">
      <c r="A20" s="172"/>
      <c r="B20" s="170"/>
      <c r="C20" s="110" t="s">
        <v>14</v>
      </c>
      <c r="D20" s="6">
        <v>30.2</v>
      </c>
      <c r="E20" s="7">
        <v>10.62</v>
      </c>
      <c r="F20" s="15">
        <v>350</v>
      </c>
      <c r="G20" s="161"/>
    </row>
    <row r="21" spans="1:7" ht="22.5" customHeight="1">
      <c r="A21" s="156" t="s">
        <v>73</v>
      </c>
      <c r="B21" s="157"/>
      <c r="C21" s="16" t="s">
        <v>112</v>
      </c>
      <c r="D21" s="8">
        <v>35.700000000000003</v>
      </c>
      <c r="E21" s="8">
        <v>13.99</v>
      </c>
      <c r="F21" s="13">
        <v>50</v>
      </c>
      <c r="G21" s="160" t="s">
        <v>91</v>
      </c>
    </row>
    <row r="22" spans="1:7" ht="24.75" customHeight="1">
      <c r="A22" s="158"/>
      <c r="B22" s="159"/>
      <c r="C22" s="114" t="s">
        <v>14</v>
      </c>
      <c r="D22" s="8">
        <v>25.28</v>
      </c>
      <c r="E22" s="9">
        <v>14.72</v>
      </c>
      <c r="F22" s="13">
        <v>350</v>
      </c>
      <c r="G22" s="161"/>
    </row>
    <row r="23" spans="1:7" ht="31.5" customHeight="1">
      <c r="A23" s="156" t="s">
        <v>74</v>
      </c>
      <c r="B23" s="157"/>
      <c r="C23" s="110" t="s">
        <v>112</v>
      </c>
      <c r="D23" s="6">
        <v>42.27</v>
      </c>
      <c r="E23" s="6">
        <v>17.100000000000001</v>
      </c>
      <c r="F23" s="13">
        <v>50</v>
      </c>
      <c r="G23" s="160" t="s">
        <v>106</v>
      </c>
    </row>
    <row r="24" spans="1:7" ht="33" customHeight="1" thickBot="1">
      <c r="A24" s="185"/>
      <c r="B24" s="186"/>
      <c r="C24" s="17" t="s">
        <v>14</v>
      </c>
      <c r="D24" s="10">
        <v>249.8</v>
      </c>
      <c r="E24" s="11">
        <v>87.05</v>
      </c>
      <c r="F24" s="18">
        <v>350</v>
      </c>
      <c r="G24" s="187"/>
    </row>
    <row r="25" spans="1:7" ht="54.75" customHeight="1">
      <c r="A25" s="188" t="s">
        <v>95</v>
      </c>
      <c r="B25" s="188"/>
      <c r="C25" s="188"/>
      <c r="D25" s="188"/>
      <c r="E25" s="188"/>
      <c r="F25" s="188"/>
      <c r="G25" s="188"/>
    </row>
  </sheetData>
  <mergeCells count="32">
    <mergeCell ref="A1:G1"/>
    <mergeCell ref="A2:G2"/>
    <mergeCell ref="G11:G12"/>
    <mergeCell ref="F9:F10"/>
    <mergeCell ref="A11:A12"/>
    <mergeCell ref="B11:B12"/>
    <mergeCell ref="A4:A6"/>
    <mergeCell ref="B4:B6"/>
    <mergeCell ref="A7:A10"/>
    <mergeCell ref="B7:B10"/>
    <mergeCell ref="C4:C6"/>
    <mergeCell ref="D4:E4"/>
    <mergeCell ref="F4:F6"/>
    <mergeCell ref="G4:G6"/>
    <mergeCell ref="D5:E5"/>
    <mergeCell ref="A23:B24"/>
    <mergeCell ref="G23:G24"/>
    <mergeCell ref="A25:G25"/>
    <mergeCell ref="A19:A20"/>
    <mergeCell ref="B19:B20"/>
    <mergeCell ref="G21:G22"/>
    <mergeCell ref="A21:B22"/>
    <mergeCell ref="B13:B14"/>
    <mergeCell ref="B17:B18"/>
    <mergeCell ref="G19:G20"/>
    <mergeCell ref="A15:A16"/>
    <mergeCell ref="B15:B16"/>
    <mergeCell ref="A17:A18"/>
    <mergeCell ref="G15:G16"/>
    <mergeCell ref="G17:G18"/>
    <mergeCell ref="G13:G14"/>
    <mergeCell ref="A13:A14"/>
  </mergeCells>
  <pageMargins left="0.70866141732283472" right="0.15748031496062992" top="0.74803149606299213" bottom="0.55118110236220474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70"/>
  <sheetViews>
    <sheetView zoomScale="118" zoomScaleNormal="118" workbookViewId="0">
      <selection activeCell="K10" sqref="K10"/>
    </sheetView>
  </sheetViews>
  <sheetFormatPr defaultRowHeight="12.75"/>
  <cols>
    <col min="1" max="1" width="2.42578125" style="28" customWidth="1"/>
    <col min="2" max="2" width="11.5703125" style="28" customWidth="1"/>
    <col min="3" max="3" width="10.140625" style="28" customWidth="1"/>
    <col min="4" max="4" width="15.7109375" style="28" customWidth="1"/>
    <col min="5" max="5" width="13.5703125" style="28" customWidth="1"/>
    <col min="6" max="6" width="11.7109375" style="28" customWidth="1"/>
    <col min="7" max="7" width="10.7109375" style="28" customWidth="1"/>
    <col min="8" max="8" width="12.7109375" style="28" customWidth="1"/>
    <col min="9" max="9" width="6.85546875" style="28" customWidth="1"/>
    <col min="10" max="24" width="9.140625" style="28" customWidth="1"/>
    <col min="25" max="256" width="9.140625" style="28"/>
    <col min="257" max="257" width="1.85546875" style="28" customWidth="1"/>
    <col min="258" max="258" width="15" style="28" customWidth="1"/>
    <col min="259" max="259" width="14.5703125" style="28" customWidth="1"/>
    <col min="260" max="260" width="13.85546875" style="28" customWidth="1"/>
    <col min="261" max="261" width="13.42578125" style="28" customWidth="1"/>
    <col min="262" max="262" width="10.7109375" style="28" customWidth="1"/>
    <col min="263" max="263" width="11.7109375" style="28" customWidth="1"/>
    <col min="264" max="264" width="11.85546875" style="28" customWidth="1"/>
    <col min="265" max="265" width="1.7109375" style="28" customWidth="1"/>
    <col min="266" max="280" width="9.140625" style="28" customWidth="1"/>
    <col min="281" max="512" width="9.140625" style="28"/>
    <col min="513" max="513" width="1.85546875" style="28" customWidth="1"/>
    <col min="514" max="514" width="15" style="28" customWidth="1"/>
    <col min="515" max="515" width="14.5703125" style="28" customWidth="1"/>
    <col min="516" max="516" width="13.85546875" style="28" customWidth="1"/>
    <col min="517" max="517" width="13.42578125" style="28" customWidth="1"/>
    <col min="518" max="518" width="10.7109375" style="28" customWidth="1"/>
    <col min="519" max="519" width="11.7109375" style="28" customWidth="1"/>
    <col min="520" max="520" width="11.85546875" style="28" customWidth="1"/>
    <col min="521" max="521" width="1.7109375" style="28" customWidth="1"/>
    <col min="522" max="536" width="9.140625" style="28" customWidth="1"/>
    <col min="537" max="768" width="9.140625" style="28"/>
    <col min="769" max="769" width="1.85546875" style="28" customWidth="1"/>
    <col min="770" max="770" width="15" style="28" customWidth="1"/>
    <col min="771" max="771" width="14.5703125" style="28" customWidth="1"/>
    <col min="772" max="772" width="13.85546875" style="28" customWidth="1"/>
    <col min="773" max="773" width="13.42578125" style="28" customWidth="1"/>
    <col min="774" max="774" width="10.7109375" style="28" customWidth="1"/>
    <col min="775" max="775" width="11.7109375" style="28" customWidth="1"/>
    <col min="776" max="776" width="11.85546875" style="28" customWidth="1"/>
    <col min="777" max="777" width="1.7109375" style="28" customWidth="1"/>
    <col min="778" max="792" width="9.140625" style="28" customWidth="1"/>
    <col min="793" max="1024" width="9.140625" style="28"/>
    <col min="1025" max="1025" width="1.85546875" style="28" customWidth="1"/>
    <col min="1026" max="1026" width="15" style="28" customWidth="1"/>
    <col min="1027" max="1027" width="14.5703125" style="28" customWidth="1"/>
    <col min="1028" max="1028" width="13.85546875" style="28" customWidth="1"/>
    <col min="1029" max="1029" width="13.42578125" style="28" customWidth="1"/>
    <col min="1030" max="1030" width="10.7109375" style="28" customWidth="1"/>
    <col min="1031" max="1031" width="11.7109375" style="28" customWidth="1"/>
    <col min="1032" max="1032" width="11.85546875" style="28" customWidth="1"/>
    <col min="1033" max="1033" width="1.7109375" style="28" customWidth="1"/>
    <col min="1034" max="1048" width="9.140625" style="28" customWidth="1"/>
    <col min="1049" max="1280" width="9.140625" style="28"/>
    <col min="1281" max="1281" width="1.85546875" style="28" customWidth="1"/>
    <col min="1282" max="1282" width="15" style="28" customWidth="1"/>
    <col min="1283" max="1283" width="14.5703125" style="28" customWidth="1"/>
    <col min="1284" max="1284" width="13.85546875" style="28" customWidth="1"/>
    <col min="1285" max="1285" width="13.42578125" style="28" customWidth="1"/>
    <col min="1286" max="1286" width="10.7109375" style="28" customWidth="1"/>
    <col min="1287" max="1287" width="11.7109375" style="28" customWidth="1"/>
    <col min="1288" max="1288" width="11.85546875" style="28" customWidth="1"/>
    <col min="1289" max="1289" width="1.7109375" style="28" customWidth="1"/>
    <col min="1290" max="1304" width="9.140625" style="28" customWidth="1"/>
    <col min="1305" max="1536" width="9.140625" style="28"/>
    <col min="1537" max="1537" width="1.85546875" style="28" customWidth="1"/>
    <col min="1538" max="1538" width="15" style="28" customWidth="1"/>
    <col min="1539" max="1539" width="14.5703125" style="28" customWidth="1"/>
    <col min="1540" max="1540" width="13.85546875" style="28" customWidth="1"/>
    <col min="1541" max="1541" width="13.42578125" style="28" customWidth="1"/>
    <col min="1542" max="1542" width="10.7109375" style="28" customWidth="1"/>
    <col min="1543" max="1543" width="11.7109375" style="28" customWidth="1"/>
    <col min="1544" max="1544" width="11.85546875" style="28" customWidth="1"/>
    <col min="1545" max="1545" width="1.7109375" style="28" customWidth="1"/>
    <col min="1546" max="1560" width="9.140625" style="28" customWidth="1"/>
    <col min="1561" max="1792" width="9.140625" style="28"/>
    <col min="1793" max="1793" width="1.85546875" style="28" customWidth="1"/>
    <col min="1794" max="1794" width="15" style="28" customWidth="1"/>
    <col min="1795" max="1795" width="14.5703125" style="28" customWidth="1"/>
    <col min="1796" max="1796" width="13.85546875" style="28" customWidth="1"/>
    <col min="1797" max="1797" width="13.42578125" style="28" customWidth="1"/>
    <col min="1798" max="1798" width="10.7109375" style="28" customWidth="1"/>
    <col min="1799" max="1799" width="11.7109375" style="28" customWidth="1"/>
    <col min="1800" max="1800" width="11.85546875" style="28" customWidth="1"/>
    <col min="1801" max="1801" width="1.7109375" style="28" customWidth="1"/>
    <col min="1802" max="1816" width="9.140625" style="28" customWidth="1"/>
    <col min="1817" max="2048" width="9.140625" style="28"/>
    <col min="2049" max="2049" width="1.85546875" style="28" customWidth="1"/>
    <col min="2050" max="2050" width="15" style="28" customWidth="1"/>
    <col min="2051" max="2051" width="14.5703125" style="28" customWidth="1"/>
    <col min="2052" max="2052" width="13.85546875" style="28" customWidth="1"/>
    <col min="2053" max="2053" width="13.42578125" style="28" customWidth="1"/>
    <col min="2054" max="2054" width="10.7109375" style="28" customWidth="1"/>
    <col min="2055" max="2055" width="11.7109375" style="28" customWidth="1"/>
    <col min="2056" max="2056" width="11.85546875" style="28" customWidth="1"/>
    <col min="2057" max="2057" width="1.7109375" style="28" customWidth="1"/>
    <col min="2058" max="2072" width="9.140625" style="28" customWidth="1"/>
    <col min="2073" max="2304" width="9.140625" style="28"/>
    <col min="2305" max="2305" width="1.85546875" style="28" customWidth="1"/>
    <col min="2306" max="2306" width="15" style="28" customWidth="1"/>
    <col min="2307" max="2307" width="14.5703125" style="28" customWidth="1"/>
    <col min="2308" max="2308" width="13.85546875" style="28" customWidth="1"/>
    <col min="2309" max="2309" width="13.42578125" style="28" customWidth="1"/>
    <col min="2310" max="2310" width="10.7109375" style="28" customWidth="1"/>
    <col min="2311" max="2311" width="11.7109375" style="28" customWidth="1"/>
    <col min="2312" max="2312" width="11.85546875" style="28" customWidth="1"/>
    <col min="2313" max="2313" width="1.7109375" style="28" customWidth="1"/>
    <col min="2314" max="2328" width="9.140625" style="28" customWidth="1"/>
    <col min="2329" max="2560" width="9.140625" style="28"/>
    <col min="2561" max="2561" width="1.85546875" style="28" customWidth="1"/>
    <col min="2562" max="2562" width="15" style="28" customWidth="1"/>
    <col min="2563" max="2563" width="14.5703125" style="28" customWidth="1"/>
    <col min="2564" max="2564" width="13.85546875" style="28" customWidth="1"/>
    <col min="2565" max="2565" width="13.42578125" style="28" customWidth="1"/>
    <col min="2566" max="2566" width="10.7109375" style="28" customWidth="1"/>
    <col min="2567" max="2567" width="11.7109375" style="28" customWidth="1"/>
    <col min="2568" max="2568" width="11.85546875" style="28" customWidth="1"/>
    <col min="2569" max="2569" width="1.7109375" style="28" customWidth="1"/>
    <col min="2570" max="2584" width="9.140625" style="28" customWidth="1"/>
    <col min="2585" max="2816" width="9.140625" style="28"/>
    <col min="2817" max="2817" width="1.85546875" style="28" customWidth="1"/>
    <col min="2818" max="2818" width="15" style="28" customWidth="1"/>
    <col min="2819" max="2819" width="14.5703125" style="28" customWidth="1"/>
    <col min="2820" max="2820" width="13.85546875" style="28" customWidth="1"/>
    <col min="2821" max="2821" width="13.42578125" style="28" customWidth="1"/>
    <col min="2822" max="2822" width="10.7109375" style="28" customWidth="1"/>
    <col min="2823" max="2823" width="11.7109375" style="28" customWidth="1"/>
    <col min="2824" max="2824" width="11.85546875" style="28" customWidth="1"/>
    <col min="2825" max="2825" width="1.7109375" style="28" customWidth="1"/>
    <col min="2826" max="2840" width="9.140625" style="28" customWidth="1"/>
    <col min="2841" max="3072" width="9.140625" style="28"/>
    <col min="3073" max="3073" width="1.85546875" style="28" customWidth="1"/>
    <col min="3074" max="3074" width="15" style="28" customWidth="1"/>
    <col min="3075" max="3075" width="14.5703125" style="28" customWidth="1"/>
    <col min="3076" max="3076" width="13.85546875" style="28" customWidth="1"/>
    <col min="3077" max="3077" width="13.42578125" style="28" customWidth="1"/>
    <col min="3078" max="3078" width="10.7109375" style="28" customWidth="1"/>
    <col min="3079" max="3079" width="11.7109375" style="28" customWidth="1"/>
    <col min="3080" max="3080" width="11.85546875" style="28" customWidth="1"/>
    <col min="3081" max="3081" width="1.7109375" style="28" customWidth="1"/>
    <col min="3082" max="3096" width="9.140625" style="28" customWidth="1"/>
    <col min="3097" max="3328" width="9.140625" style="28"/>
    <col min="3329" max="3329" width="1.85546875" style="28" customWidth="1"/>
    <col min="3330" max="3330" width="15" style="28" customWidth="1"/>
    <col min="3331" max="3331" width="14.5703125" style="28" customWidth="1"/>
    <col min="3332" max="3332" width="13.85546875" style="28" customWidth="1"/>
    <col min="3333" max="3333" width="13.42578125" style="28" customWidth="1"/>
    <col min="3334" max="3334" width="10.7109375" style="28" customWidth="1"/>
    <col min="3335" max="3335" width="11.7109375" style="28" customWidth="1"/>
    <col min="3336" max="3336" width="11.85546875" style="28" customWidth="1"/>
    <col min="3337" max="3337" width="1.7109375" style="28" customWidth="1"/>
    <col min="3338" max="3352" width="9.140625" style="28" customWidth="1"/>
    <col min="3353" max="3584" width="9.140625" style="28"/>
    <col min="3585" max="3585" width="1.85546875" style="28" customWidth="1"/>
    <col min="3586" max="3586" width="15" style="28" customWidth="1"/>
    <col min="3587" max="3587" width="14.5703125" style="28" customWidth="1"/>
    <col min="3588" max="3588" width="13.85546875" style="28" customWidth="1"/>
    <col min="3589" max="3589" width="13.42578125" style="28" customWidth="1"/>
    <col min="3590" max="3590" width="10.7109375" style="28" customWidth="1"/>
    <col min="3591" max="3591" width="11.7109375" style="28" customWidth="1"/>
    <col min="3592" max="3592" width="11.85546875" style="28" customWidth="1"/>
    <col min="3593" max="3593" width="1.7109375" style="28" customWidth="1"/>
    <col min="3594" max="3608" width="9.140625" style="28" customWidth="1"/>
    <col min="3609" max="3840" width="9.140625" style="28"/>
    <col min="3841" max="3841" width="1.85546875" style="28" customWidth="1"/>
    <col min="3842" max="3842" width="15" style="28" customWidth="1"/>
    <col min="3843" max="3843" width="14.5703125" style="28" customWidth="1"/>
    <col min="3844" max="3844" width="13.85546875" style="28" customWidth="1"/>
    <col min="3845" max="3845" width="13.42578125" style="28" customWidth="1"/>
    <col min="3846" max="3846" width="10.7109375" style="28" customWidth="1"/>
    <col min="3847" max="3847" width="11.7109375" style="28" customWidth="1"/>
    <col min="3848" max="3848" width="11.85546875" style="28" customWidth="1"/>
    <col min="3849" max="3849" width="1.7109375" style="28" customWidth="1"/>
    <col min="3850" max="3864" width="9.140625" style="28" customWidth="1"/>
    <col min="3865" max="4096" width="9.140625" style="28"/>
    <col min="4097" max="4097" width="1.85546875" style="28" customWidth="1"/>
    <col min="4098" max="4098" width="15" style="28" customWidth="1"/>
    <col min="4099" max="4099" width="14.5703125" style="28" customWidth="1"/>
    <col min="4100" max="4100" width="13.85546875" style="28" customWidth="1"/>
    <col min="4101" max="4101" width="13.42578125" style="28" customWidth="1"/>
    <col min="4102" max="4102" width="10.7109375" style="28" customWidth="1"/>
    <col min="4103" max="4103" width="11.7109375" style="28" customWidth="1"/>
    <col min="4104" max="4104" width="11.85546875" style="28" customWidth="1"/>
    <col min="4105" max="4105" width="1.7109375" style="28" customWidth="1"/>
    <col min="4106" max="4120" width="9.140625" style="28" customWidth="1"/>
    <col min="4121" max="4352" width="9.140625" style="28"/>
    <col min="4353" max="4353" width="1.85546875" style="28" customWidth="1"/>
    <col min="4354" max="4354" width="15" style="28" customWidth="1"/>
    <col min="4355" max="4355" width="14.5703125" style="28" customWidth="1"/>
    <col min="4356" max="4356" width="13.85546875" style="28" customWidth="1"/>
    <col min="4357" max="4357" width="13.42578125" style="28" customWidth="1"/>
    <col min="4358" max="4358" width="10.7109375" style="28" customWidth="1"/>
    <col min="4359" max="4359" width="11.7109375" style="28" customWidth="1"/>
    <col min="4360" max="4360" width="11.85546875" style="28" customWidth="1"/>
    <col min="4361" max="4361" width="1.7109375" style="28" customWidth="1"/>
    <col min="4362" max="4376" width="9.140625" style="28" customWidth="1"/>
    <col min="4377" max="4608" width="9.140625" style="28"/>
    <col min="4609" max="4609" width="1.85546875" style="28" customWidth="1"/>
    <col min="4610" max="4610" width="15" style="28" customWidth="1"/>
    <col min="4611" max="4611" width="14.5703125" style="28" customWidth="1"/>
    <col min="4612" max="4612" width="13.85546875" style="28" customWidth="1"/>
    <col min="4613" max="4613" width="13.42578125" style="28" customWidth="1"/>
    <col min="4614" max="4614" width="10.7109375" style="28" customWidth="1"/>
    <col min="4615" max="4615" width="11.7109375" style="28" customWidth="1"/>
    <col min="4616" max="4616" width="11.85546875" style="28" customWidth="1"/>
    <col min="4617" max="4617" width="1.7109375" style="28" customWidth="1"/>
    <col min="4618" max="4632" width="9.140625" style="28" customWidth="1"/>
    <col min="4633" max="4864" width="9.140625" style="28"/>
    <col min="4865" max="4865" width="1.85546875" style="28" customWidth="1"/>
    <col min="4866" max="4866" width="15" style="28" customWidth="1"/>
    <col min="4867" max="4867" width="14.5703125" style="28" customWidth="1"/>
    <col min="4868" max="4868" width="13.85546875" style="28" customWidth="1"/>
    <col min="4869" max="4869" width="13.42578125" style="28" customWidth="1"/>
    <col min="4870" max="4870" width="10.7109375" style="28" customWidth="1"/>
    <col min="4871" max="4871" width="11.7109375" style="28" customWidth="1"/>
    <col min="4872" max="4872" width="11.85546875" style="28" customWidth="1"/>
    <col min="4873" max="4873" width="1.7109375" style="28" customWidth="1"/>
    <col min="4874" max="4888" width="9.140625" style="28" customWidth="1"/>
    <col min="4889" max="5120" width="9.140625" style="28"/>
    <col min="5121" max="5121" width="1.85546875" style="28" customWidth="1"/>
    <col min="5122" max="5122" width="15" style="28" customWidth="1"/>
    <col min="5123" max="5123" width="14.5703125" style="28" customWidth="1"/>
    <col min="5124" max="5124" width="13.85546875" style="28" customWidth="1"/>
    <col min="5125" max="5125" width="13.42578125" style="28" customWidth="1"/>
    <col min="5126" max="5126" width="10.7109375" style="28" customWidth="1"/>
    <col min="5127" max="5127" width="11.7109375" style="28" customWidth="1"/>
    <col min="5128" max="5128" width="11.85546875" style="28" customWidth="1"/>
    <col min="5129" max="5129" width="1.7109375" style="28" customWidth="1"/>
    <col min="5130" max="5144" width="9.140625" style="28" customWidth="1"/>
    <col min="5145" max="5376" width="9.140625" style="28"/>
    <col min="5377" max="5377" width="1.85546875" style="28" customWidth="1"/>
    <col min="5378" max="5378" width="15" style="28" customWidth="1"/>
    <col min="5379" max="5379" width="14.5703125" style="28" customWidth="1"/>
    <col min="5380" max="5380" width="13.85546875" style="28" customWidth="1"/>
    <col min="5381" max="5381" width="13.42578125" style="28" customWidth="1"/>
    <col min="5382" max="5382" width="10.7109375" style="28" customWidth="1"/>
    <col min="5383" max="5383" width="11.7109375" style="28" customWidth="1"/>
    <col min="5384" max="5384" width="11.85546875" style="28" customWidth="1"/>
    <col min="5385" max="5385" width="1.7109375" style="28" customWidth="1"/>
    <col min="5386" max="5400" width="9.140625" style="28" customWidth="1"/>
    <col min="5401" max="5632" width="9.140625" style="28"/>
    <col min="5633" max="5633" width="1.85546875" style="28" customWidth="1"/>
    <col min="5634" max="5634" width="15" style="28" customWidth="1"/>
    <col min="5635" max="5635" width="14.5703125" style="28" customWidth="1"/>
    <col min="5636" max="5636" width="13.85546875" style="28" customWidth="1"/>
    <col min="5637" max="5637" width="13.42578125" style="28" customWidth="1"/>
    <col min="5638" max="5638" width="10.7109375" style="28" customWidth="1"/>
    <col min="5639" max="5639" width="11.7109375" style="28" customWidth="1"/>
    <col min="5640" max="5640" width="11.85546875" style="28" customWidth="1"/>
    <col min="5641" max="5641" width="1.7109375" style="28" customWidth="1"/>
    <col min="5642" max="5656" width="9.140625" style="28" customWidth="1"/>
    <col min="5657" max="5888" width="9.140625" style="28"/>
    <col min="5889" max="5889" width="1.85546875" style="28" customWidth="1"/>
    <col min="5890" max="5890" width="15" style="28" customWidth="1"/>
    <col min="5891" max="5891" width="14.5703125" style="28" customWidth="1"/>
    <col min="5892" max="5892" width="13.85546875" style="28" customWidth="1"/>
    <col min="5893" max="5893" width="13.42578125" style="28" customWidth="1"/>
    <col min="5894" max="5894" width="10.7109375" style="28" customWidth="1"/>
    <col min="5895" max="5895" width="11.7109375" style="28" customWidth="1"/>
    <col min="5896" max="5896" width="11.85546875" style="28" customWidth="1"/>
    <col min="5897" max="5897" width="1.7109375" style="28" customWidth="1"/>
    <col min="5898" max="5912" width="9.140625" style="28" customWidth="1"/>
    <col min="5913" max="6144" width="9.140625" style="28"/>
    <col min="6145" max="6145" width="1.85546875" style="28" customWidth="1"/>
    <col min="6146" max="6146" width="15" style="28" customWidth="1"/>
    <col min="6147" max="6147" width="14.5703125" style="28" customWidth="1"/>
    <col min="6148" max="6148" width="13.85546875" style="28" customWidth="1"/>
    <col min="6149" max="6149" width="13.42578125" style="28" customWidth="1"/>
    <col min="6150" max="6150" width="10.7109375" style="28" customWidth="1"/>
    <col min="6151" max="6151" width="11.7109375" style="28" customWidth="1"/>
    <col min="6152" max="6152" width="11.85546875" style="28" customWidth="1"/>
    <col min="6153" max="6153" width="1.7109375" style="28" customWidth="1"/>
    <col min="6154" max="6168" width="9.140625" style="28" customWidth="1"/>
    <col min="6169" max="6400" width="9.140625" style="28"/>
    <col min="6401" max="6401" width="1.85546875" style="28" customWidth="1"/>
    <col min="6402" max="6402" width="15" style="28" customWidth="1"/>
    <col min="6403" max="6403" width="14.5703125" style="28" customWidth="1"/>
    <col min="6404" max="6404" width="13.85546875" style="28" customWidth="1"/>
    <col min="6405" max="6405" width="13.42578125" style="28" customWidth="1"/>
    <col min="6406" max="6406" width="10.7109375" style="28" customWidth="1"/>
    <col min="6407" max="6407" width="11.7109375" style="28" customWidth="1"/>
    <col min="6408" max="6408" width="11.85546875" style="28" customWidth="1"/>
    <col min="6409" max="6409" width="1.7109375" style="28" customWidth="1"/>
    <col min="6410" max="6424" width="9.140625" style="28" customWidth="1"/>
    <col min="6425" max="6656" width="9.140625" style="28"/>
    <col min="6657" max="6657" width="1.85546875" style="28" customWidth="1"/>
    <col min="6658" max="6658" width="15" style="28" customWidth="1"/>
    <col min="6659" max="6659" width="14.5703125" style="28" customWidth="1"/>
    <col min="6660" max="6660" width="13.85546875" style="28" customWidth="1"/>
    <col min="6661" max="6661" width="13.42578125" style="28" customWidth="1"/>
    <col min="6662" max="6662" width="10.7109375" style="28" customWidth="1"/>
    <col min="6663" max="6663" width="11.7109375" style="28" customWidth="1"/>
    <col min="6664" max="6664" width="11.85546875" style="28" customWidth="1"/>
    <col min="6665" max="6665" width="1.7109375" style="28" customWidth="1"/>
    <col min="6666" max="6680" width="9.140625" style="28" customWidth="1"/>
    <col min="6681" max="6912" width="9.140625" style="28"/>
    <col min="6913" max="6913" width="1.85546875" style="28" customWidth="1"/>
    <col min="6914" max="6914" width="15" style="28" customWidth="1"/>
    <col min="6915" max="6915" width="14.5703125" style="28" customWidth="1"/>
    <col min="6916" max="6916" width="13.85546875" style="28" customWidth="1"/>
    <col min="6917" max="6917" width="13.42578125" style="28" customWidth="1"/>
    <col min="6918" max="6918" width="10.7109375" style="28" customWidth="1"/>
    <col min="6919" max="6919" width="11.7109375" style="28" customWidth="1"/>
    <col min="6920" max="6920" width="11.85546875" style="28" customWidth="1"/>
    <col min="6921" max="6921" width="1.7109375" style="28" customWidth="1"/>
    <col min="6922" max="6936" width="9.140625" style="28" customWidth="1"/>
    <col min="6937" max="7168" width="9.140625" style="28"/>
    <col min="7169" max="7169" width="1.85546875" style="28" customWidth="1"/>
    <col min="7170" max="7170" width="15" style="28" customWidth="1"/>
    <col min="7171" max="7171" width="14.5703125" style="28" customWidth="1"/>
    <col min="7172" max="7172" width="13.85546875" style="28" customWidth="1"/>
    <col min="7173" max="7173" width="13.42578125" style="28" customWidth="1"/>
    <col min="7174" max="7174" width="10.7109375" style="28" customWidth="1"/>
    <col min="7175" max="7175" width="11.7109375" style="28" customWidth="1"/>
    <col min="7176" max="7176" width="11.85546875" style="28" customWidth="1"/>
    <col min="7177" max="7177" width="1.7109375" style="28" customWidth="1"/>
    <col min="7178" max="7192" width="9.140625" style="28" customWidth="1"/>
    <col min="7193" max="7424" width="9.140625" style="28"/>
    <col min="7425" max="7425" width="1.85546875" style="28" customWidth="1"/>
    <col min="7426" max="7426" width="15" style="28" customWidth="1"/>
    <col min="7427" max="7427" width="14.5703125" style="28" customWidth="1"/>
    <col min="7428" max="7428" width="13.85546875" style="28" customWidth="1"/>
    <col min="7429" max="7429" width="13.42578125" style="28" customWidth="1"/>
    <col min="7430" max="7430" width="10.7109375" style="28" customWidth="1"/>
    <col min="7431" max="7431" width="11.7109375" style="28" customWidth="1"/>
    <col min="7432" max="7432" width="11.85546875" style="28" customWidth="1"/>
    <col min="7433" max="7433" width="1.7109375" style="28" customWidth="1"/>
    <col min="7434" max="7448" width="9.140625" style="28" customWidth="1"/>
    <col min="7449" max="7680" width="9.140625" style="28"/>
    <col min="7681" max="7681" width="1.85546875" style="28" customWidth="1"/>
    <col min="7682" max="7682" width="15" style="28" customWidth="1"/>
    <col min="7683" max="7683" width="14.5703125" style="28" customWidth="1"/>
    <col min="7684" max="7684" width="13.85546875" style="28" customWidth="1"/>
    <col min="7685" max="7685" width="13.42578125" style="28" customWidth="1"/>
    <col min="7686" max="7686" width="10.7109375" style="28" customWidth="1"/>
    <col min="7687" max="7687" width="11.7109375" style="28" customWidth="1"/>
    <col min="7688" max="7688" width="11.85546875" style="28" customWidth="1"/>
    <col min="7689" max="7689" width="1.7109375" style="28" customWidth="1"/>
    <col min="7690" max="7704" width="9.140625" style="28" customWidth="1"/>
    <col min="7705" max="7936" width="9.140625" style="28"/>
    <col min="7937" max="7937" width="1.85546875" style="28" customWidth="1"/>
    <col min="7938" max="7938" width="15" style="28" customWidth="1"/>
    <col min="7939" max="7939" width="14.5703125" style="28" customWidth="1"/>
    <col min="7940" max="7940" width="13.85546875" style="28" customWidth="1"/>
    <col min="7941" max="7941" width="13.42578125" style="28" customWidth="1"/>
    <col min="7942" max="7942" width="10.7109375" style="28" customWidth="1"/>
    <col min="7943" max="7943" width="11.7109375" style="28" customWidth="1"/>
    <col min="7944" max="7944" width="11.85546875" style="28" customWidth="1"/>
    <col min="7945" max="7945" width="1.7109375" style="28" customWidth="1"/>
    <col min="7946" max="7960" width="9.140625" style="28" customWidth="1"/>
    <col min="7961" max="8192" width="9.140625" style="28"/>
    <col min="8193" max="8193" width="1.85546875" style="28" customWidth="1"/>
    <col min="8194" max="8194" width="15" style="28" customWidth="1"/>
    <col min="8195" max="8195" width="14.5703125" style="28" customWidth="1"/>
    <col min="8196" max="8196" width="13.85546875" style="28" customWidth="1"/>
    <col min="8197" max="8197" width="13.42578125" style="28" customWidth="1"/>
    <col min="8198" max="8198" width="10.7109375" style="28" customWidth="1"/>
    <col min="8199" max="8199" width="11.7109375" style="28" customWidth="1"/>
    <col min="8200" max="8200" width="11.85546875" style="28" customWidth="1"/>
    <col min="8201" max="8201" width="1.7109375" style="28" customWidth="1"/>
    <col min="8202" max="8216" width="9.140625" style="28" customWidth="1"/>
    <col min="8217" max="8448" width="9.140625" style="28"/>
    <col min="8449" max="8449" width="1.85546875" style="28" customWidth="1"/>
    <col min="8450" max="8450" width="15" style="28" customWidth="1"/>
    <col min="8451" max="8451" width="14.5703125" style="28" customWidth="1"/>
    <col min="8452" max="8452" width="13.85546875" style="28" customWidth="1"/>
    <col min="8453" max="8453" width="13.42578125" style="28" customWidth="1"/>
    <col min="8454" max="8454" width="10.7109375" style="28" customWidth="1"/>
    <col min="8455" max="8455" width="11.7109375" style="28" customWidth="1"/>
    <col min="8456" max="8456" width="11.85546875" style="28" customWidth="1"/>
    <col min="8457" max="8457" width="1.7109375" style="28" customWidth="1"/>
    <col min="8458" max="8472" width="9.140625" style="28" customWidth="1"/>
    <col min="8473" max="8704" width="9.140625" style="28"/>
    <col min="8705" max="8705" width="1.85546875" style="28" customWidth="1"/>
    <col min="8706" max="8706" width="15" style="28" customWidth="1"/>
    <col min="8707" max="8707" width="14.5703125" style="28" customWidth="1"/>
    <col min="8708" max="8708" width="13.85546875" style="28" customWidth="1"/>
    <col min="8709" max="8709" width="13.42578125" style="28" customWidth="1"/>
    <col min="8710" max="8710" width="10.7109375" style="28" customWidth="1"/>
    <col min="8711" max="8711" width="11.7109375" style="28" customWidth="1"/>
    <col min="8712" max="8712" width="11.85546875" style="28" customWidth="1"/>
    <col min="8713" max="8713" width="1.7109375" style="28" customWidth="1"/>
    <col min="8714" max="8728" width="9.140625" style="28" customWidth="1"/>
    <col min="8729" max="8960" width="9.140625" style="28"/>
    <col min="8961" max="8961" width="1.85546875" style="28" customWidth="1"/>
    <col min="8962" max="8962" width="15" style="28" customWidth="1"/>
    <col min="8963" max="8963" width="14.5703125" style="28" customWidth="1"/>
    <col min="8964" max="8964" width="13.85546875" style="28" customWidth="1"/>
    <col min="8965" max="8965" width="13.42578125" style="28" customWidth="1"/>
    <col min="8966" max="8966" width="10.7109375" style="28" customWidth="1"/>
    <col min="8967" max="8967" width="11.7109375" style="28" customWidth="1"/>
    <col min="8968" max="8968" width="11.85546875" style="28" customWidth="1"/>
    <col min="8969" max="8969" width="1.7109375" style="28" customWidth="1"/>
    <col min="8970" max="8984" width="9.140625" style="28" customWidth="1"/>
    <col min="8985" max="9216" width="9.140625" style="28"/>
    <col min="9217" max="9217" width="1.85546875" style="28" customWidth="1"/>
    <col min="9218" max="9218" width="15" style="28" customWidth="1"/>
    <col min="9219" max="9219" width="14.5703125" style="28" customWidth="1"/>
    <col min="9220" max="9220" width="13.85546875" style="28" customWidth="1"/>
    <col min="9221" max="9221" width="13.42578125" style="28" customWidth="1"/>
    <col min="9222" max="9222" width="10.7109375" style="28" customWidth="1"/>
    <col min="9223" max="9223" width="11.7109375" style="28" customWidth="1"/>
    <col min="9224" max="9224" width="11.85546875" style="28" customWidth="1"/>
    <col min="9225" max="9225" width="1.7109375" style="28" customWidth="1"/>
    <col min="9226" max="9240" width="9.140625" style="28" customWidth="1"/>
    <col min="9241" max="9472" width="9.140625" style="28"/>
    <col min="9473" max="9473" width="1.85546875" style="28" customWidth="1"/>
    <col min="9474" max="9474" width="15" style="28" customWidth="1"/>
    <col min="9475" max="9475" width="14.5703125" style="28" customWidth="1"/>
    <col min="9476" max="9476" width="13.85546875" style="28" customWidth="1"/>
    <col min="9477" max="9477" width="13.42578125" style="28" customWidth="1"/>
    <col min="9478" max="9478" width="10.7109375" style="28" customWidth="1"/>
    <col min="9479" max="9479" width="11.7109375" style="28" customWidth="1"/>
    <col min="9480" max="9480" width="11.85546875" style="28" customWidth="1"/>
    <col min="9481" max="9481" width="1.7109375" style="28" customWidth="1"/>
    <col min="9482" max="9496" width="9.140625" style="28" customWidth="1"/>
    <col min="9497" max="9728" width="9.140625" style="28"/>
    <col min="9729" max="9729" width="1.85546875" style="28" customWidth="1"/>
    <col min="9730" max="9730" width="15" style="28" customWidth="1"/>
    <col min="9731" max="9731" width="14.5703125" style="28" customWidth="1"/>
    <col min="9732" max="9732" width="13.85546875" style="28" customWidth="1"/>
    <col min="9733" max="9733" width="13.42578125" style="28" customWidth="1"/>
    <col min="9734" max="9734" width="10.7109375" style="28" customWidth="1"/>
    <col min="9735" max="9735" width="11.7109375" style="28" customWidth="1"/>
    <col min="9736" max="9736" width="11.85546875" style="28" customWidth="1"/>
    <col min="9737" max="9737" width="1.7109375" style="28" customWidth="1"/>
    <col min="9738" max="9752" width="9.140625" style="28" customWidth="1"/>
    <col min="9753" max="9984" width="9.140625" style="28"/>
    <col min="9985" max="9985" width="1.85546875" style="28" customWidth="1"/>
    <col min="9986" max="9986" width="15" style="28" customWidth="1"/>
    <col min="9987" max="9987" width="14.5703125" style="28" customWidth="1"/>
    <col min="9988" max="9988" width="13.85546875" style="28" customWidth="1"/>
    <col min="9989" max="9989" width="13.42578125" style="28" customWidth="1"/>
    <col min="9990" max="9990" width="10.7109375" style="28" customWidth="1"/>
    <col min="9991" max="9991" width="11.7109375" style="28" customWidth="1"/>
    <col min="9992" max="9992" width="11.85546875" style="28" customWidth="1"/>
    <col min="9993" max="9993" width="1.7109375" style="28" customWidth="1"/>
    <col min="9994" max="10008" width="9.140625" style="28" customWidth="1"/>
    <col min="10009" max="10240" width="9.140625" style="28"/>
    <col min="10241" max="10241" width="1.85546875" style="28" customWidth="1"/>
    <col min="10242" max="10242" width="15" style="28" customWidth="1"/>
    <col min="10243" max="10243" width="14.5703125" style="28" customWidth="1"/>
    <col min="10244" max="10244" width="13.85546875" style="28" customWidth="1"/>
    <col min="10245" max="10245" width="13.42578125" style="28" customWidth="1"/>
    <col min="10246" max="10246" width="10.7109375" style="28" customWidth="1"/>
    <col min="10247" max="10247" width="11.7109375" style="28" customWidth="1"/>
    <col min="10248" max="10248" width="11.85546875" style="28" customWidth="1"/>
    <col min="10249" max="10249" width="1.7109375" style="28" customWidth="1"/>
    <col min="10250" max="10264" width="9.140625" style="28" customWidth="1"/>
    <col min="10265" max="10496" width="9.140625" style="28"/>
    <col min="10497" max="10497" width="1.85546875" style="28" customWidth="1"/>
    <col min="10498" max="10498" width="15" style="28" customWidth="1"/>
    <col min="10499" max="10499" width="14.5703125" style="28" customWidth="1"/>
    <col min="10500" max="10500" width="13.85546875" style="28" customWidth="1"/>
    <col min="10501" max="10501" width="13.42578125" style="28" customWidth="1"/>
    <col min="10502" max="10502" width="10.7109375" style="28" customWidth="1"/>
    <col min="10503" max="10503" width="11.7109375" style="28" customWidth="1"/>
    <col min="10504" max="10504" width="11.85546875" style="28" customWidth="1"/>
    <col min="10505" max="10505" width="1.7109375" style="28" customWidth="1"/>
    <col min="10506" max="10520" width="9.140625" style="28" customWidth="1"/>
    <col min="10521" max="10752" width="9.140625" style="28"/>
    <col min="10753" max="10753" width="1.85546875" style="28" customWidth="1"/>
    <col min="10754" max="10754" width="15" style="28" customWidth="1"/>
    <col min="10755" max="10755" width="14.5703125" style="28" customWidth="1"/>
    <col min="10756" max="10756" width="13.85546875" style="28" customWidth="1"/>
    <col min="10757" max="10757" width="13.42578125" style="28" customWidth="1"/>
    <col min="10758" max="10758" width="10.7109375" style="28" customWidth="1"/>
    <col min="10759" max="10759" width="11.7109375" style="28" customWidth="1"/>
    <col min="10760" max="10760" width="11.85546875" style="28" customWidth="1"/>
    <col min="10761" max="10761" width="1.7109375" style="28" customWidth="1"/>
    <col min="10762" max="10776" width="9.140625" style="28" customWidth="1"/>
    <col min="10777" max="11008" width="9.140625" style="28"/>
    <col min="11009" max="11009" width="1.85546875" style="28" customWidth="1"/>
    <col min="11010" max="11010" width="15" style="28" customWidth="1"/>
    <col min="11011" max="11011" width="14.5703125" style="28" customWidth="1"/>
    <col min="11012" max="11012" width="13.85546875" style="28" customWidth="1"/>
    <col min="11013" max="11013" width="13.42578125" style="28" customWidth="1"/>
    <col min="11014" max="11014" width="10.7109375" style="28" customWidth="1"/>
    <col min="11015" max="11015" width="11.7109375" style="28" customWidth="1"/>
    <col min="11016" max="11016" width="11.85546875" style="28" customWidth="1"/>
    <col min="11017" max="11017" width="1.7109375" style="28" customWidth="1"/>
    <col min="11018" max="11032" width="9.140625" style="28" customWidth="1"/>
    <col min="11033" max="11264" width="9.140625" style="28"/>
    <col min="11265" max="11265" width="1.85546875" style="28" customWidth="1"/>
    <col min="11266" max="11266" width="15" style="28" customWidth="1"/>
    <col min="11267" max="11267" width="14.5703125" style="28" customWidth="1"/>
    <col min="11268" max="11268" width="13.85546875" style="28" customWidth="1"/>
    <col min="11269" max="11269" width="13.42578125" style="28" customWidth="1"/>
    <col min="11270" max="11270" width="10.7109375" style="28" customWidth="1"/>
    <col min="11271" max="11271" width="11.7109375" style="28" customWidth="1"/>
    <col min="11272" max="11272" width="11.85546875" style="28" customWidth="1"/>
    <col min="11273" max="11273" width="1.7109375" style="28" customWidth="1"/>
    <col min="11274" max="11288" width="9.140625" style="28" customWidth="1"/>
    <col min="11289" max="11520" width="9.140625" style="28"/>
    <col min="11521" max="11521" width="1.85546875" style="28" customWidth="1"/>
    <col min="11522" max="11522" width="15" style="28" customWidth="1"/>
    <col min="11523" max="11523" width="14.5703125" style="28" customWidth="1"/>
    <col min="11524" max="11524" width="13.85546875" style="28" customWidth="1"/>
    <col min="11525" max="11525" width="13.42578125" style="28" customWidth="1"/>
    <col min="11526" max="11526" width="10.7109375" style="28" customWidth="1"/>
    <col min="11527" max="11527" width="11.7109375" style="28" customWidth="1"/>
    <col min="11528" max="11528" width="11.85546875" style="28" customWidth="1"/>
    <col min="11529" max="11529" width="1.7109375" style="28" customWidth="1"/>
    <col min="11530" max="11544" width="9.140625" style="28" customWidth="1"/>
    <col min="11545" max="11776" width="9.140625" style="28"/>
    <col min="11777" max="11777" width="1.85546875" style="28" customWidth="1"/>
    <col min="11778" max="11778" width="15" style="28" customWidth="1"/>
    <col min="11779" max="11779" width="14.5703125" style="28" customWidth="1"/>
    <col min="11780" max="11780" width="13.85546875" style="28" customWidth="1"/>
    <col min="11781" max="11781" width="13.42578125" style="28" customWidth="1"/>
    <col min="11782" max="11782" width="10.7109375" style="28" customWidth="1"/>
    <col min="11783" max="11783" width="11.7109375" style="28" customWidth="1"/>
    <col min="11784" max="11784" width="11.85546875" style="28" customWidth="1"/>
    <col min="11785" max="11785" width="1.7109375" style="28" customWidth="1"/>
    <col min="11786" max="11800" width="9.140625" style="28" customWidth="1"/>
    <col min="11801" max="12032" width="9.140625" style="28"/>
    <col min="12033" max="12033" width="1.85546875" style="28" customWidth="1"/>
    <col min="12034" max="12034" width="15" style="28" customWidth="1"/>
    <col min="12035" max="12035" width="14.5703125" style="28" customWidth="1"/>
    <col min="12036" max="12036" width="13.85546875" style="28" customWidth="1"/>
    <col min="12037" max="12037" width="13.42578125" style="28" customWidth="1"/>
    <col min="12038" max="12038" width="10.7109375" style="28" customWidth="1"/>
    <col min="12039" max="12039" width="11.7109375" style="28" customWidth="1"/>
    <col min="12040" max="12040" width="11.85546875" style="28" customWidth="1"/>
    <col min="12041" max="12041" width="1.7109375" style="28" customWidth="1"/>
    <col min="12042" max="12056" width="9.140625" style="28" customWidth="1"/>
    <col min="12057" max="12288" width="9.140625" style="28"/>
    <col min="12289" max="12289" width="1.85546875" style="28" customWidth="1"/>
    <col min="12290" max="12290" width="15" style="28" customWidth="1"/>
    <col min="12291" max="12291" width="14.5703125" style="28" customWidth="1"/>
    <col min="12292" max="12292" width="13.85546875" style="28" customWidth="1"/>
    <col min="12293" max="12293" width="13.42578125" style="28" customWidth="1"/>
    <col min="12294" max="12294" width="10.7109375" style="28" customWidth="1"/>
    <col min="12295" max="12295" width="11.7109375" style="28" customWidth="1"/>
    <col min="12296" max="12296" width="11.85546875" style="28" customWidth="1"/>
    <col min="12297" max="12297" width="1.7109375" style="28" customWidth="1"/>
    <col min="12298" max="12312" width="9.140625" style="28" customWidth="1"/>
    <col min="12313" max="12544" width="9.140625" style="28"/>
    <col min="12545" max="12545" width="1.85546875" style="28" customWidth="1"/>
    <col min="12546" max="12546" width="15" style="28" customWidth="1"/>
    <col min="12547" max="12547" width="14.5703125" style="28" customWidth="1"/>
    <col min="12548" max="12548" width="13.85546875" style="28" customWidth="1"/>
    <col min="12549" max="12549" width="13.42578125" style="28" customWidth="1"/>
    <col min="12550" max="12550" width="10.7109375" style="28" customWidth="1"/>
    <col min="12551" max="12551" width="11.7109375" style="28" customWidth="1"/>
    <col min="12552" max="12552" width="11.85546875" style="28" customWidth="1"/>
    <col min="12553" max="12553" width="1.7109375" style="28" customWidth="1"/>
    <col min="12554" max="12568" width="9.140625" style="28" customWidth="1"/>
    <col min="12569" max="12800" width="9.140625" style="28"/>
    <col min="12801" max="12801" width="1.85546875" style="28" customWidth="1"/>
    <col min="12802" max="12802" width="15" style="28" customWidth="1"/>
    <col min="12803" max="12803" width="14.5703125" style="28" customWidth="1"/>
    <col min="12804" max="12804" width="13.85546875" style="28" customWidth="1"/>
    <col min="12805" max="12805" width="13.42578125" style="28" customWidth="1"/>
    <col min="12806" max="12806" width="10.7109375" style="28" customWidth="1"/>
    <col min="12807" max="12807" width="11.7109375" style="28" customWidth="1"/>
    <col min="12808" max="12808" width="11.85546875" style="28" customWidth="1"/>
    <col min="12809" max="12809" width="1.7109375" style="28" customWidth="1"/>
    <col min="12810" max="12824" width="9.140625" style="28" customWidth="1"/>
    <col min="12825" max="13056" width="9.140625" style="28"/>
    <col min="13057" max="13057" width="1.85546875" style="28" customWidth="1"/>
    <col min="13058" max="13058" width="15" style="28" customWidth="1"/>
    <col min="13059" max="13059" width="14.5703125" style="28" customWidth="1"/>
    <col min="13060" max="13060" width="13.85546875" style="28" customWidth="1"/>
    <col min="13061" max="13061" width="13.42578125" style="28" customWidth="1"/>
    <col min="13062" max="13062" width="10.7109375" style="28" customWidth="1"/>
    <col min="13063" max="13063" width="11.7109375" style="28" customWidth="1"/>
    <col min="13064" max="13064" width="11.85546875" style="28" customWidth="1"/>
    <col min="13065" max="13065" width="1.7109375" style="28" customWidth="1"/>
    <col min="13066" max="13080" width="9.140625" style="28" customWidth="1"/>
    <col min="13081" max="13312" width="9.140625" style="28"/>
    <col min="13313" max="13313" width="1.85546875" style="28" customWidth="1"/>
    <col min="13314" max="13314" width="15" style="28" customWidth="1"/>
    <col min="13315" max="13315" width="14.5703125" style="28" customWidth="1"/>
    <col min="13316" max="13316" width="13.85546875" style="28" customWidth="1"/>
    <col min="13317" max="13317" width="13.42578125" style="28" customWidth="1"/>
    <col min="13318" max="13318" width="10.7109375" style="28" customWidth="1"/>
    <col min="13319" max="13319" width="11.7109375" style="28" customWidth="1"/>
    <col min="13320" max="13320" width="11.85546875" style="28" customWidth="1"/>
    <col min="13321" max="13321" width="1.7109375" style="28" customWidth="1"/>
    <col min="13322" max="13336" width="9.140625" style="28" customWidth="1"/>
    <col min="13337" max="13568" width="9.140625" style="28"/>
    <col min="13569" max="13569" width="1.85546875" style="28" customWidth="1"/>
    <col min="13570" max="13570" width="15" style="28" customWidth="1"/>
    <col min="13571" max="13571" width="14.5703125" style="28" customWidth="1"/>
    <col min="13572" max="13572" width="13.85546875" style="28" customWidth="1"/>
    <col min="13573" max="13573" width="13.42578125" style="28" customWidth="1"/>
    <col min="13574" max="13574" width="10.7109375" style="28" customWidth="1"/>
    <col min="13575" max="13575" width="11.7109375" style="28" customWidth="1"/>
    <col min="13576" max="13576" width="11.85546875" style="28" customWidth="1"/>
    <col min="13577" max="13577" width="1.7109375" style="28" customWidth="1"/>
    <col min="13578" max="13592" width="9.140625" style="28" customWidth="1"/>
    <col min="13593" max="13824" width="9.140625" style="28"/>
    <col min="13825" max="13825" width="1.85546875" style="28" customWidth="1"/>
    <col min="13826" max="13826" width="15" style="28" customWidth="1"/>
    <col min="13827" max="13827" width="14.5703125" style="28" customWidth="1"/>
    <col min="13828" max="13828" width="13.85546875" style="28" customWidth="1"/>
    <col min="13829" max="13829" width="13.42578125" style="28" customWidth="1"/>
    <col min="13830" max="13830" width="10.7109375" style="28" customWidth="1"/>
    <col min="13831" max="13831" width="11.7109375" style="28" customWidth="1"/>
    <col min="13832" max="13832" width="11.85546875" style="28" customWidth="1"/>
    <col min="13833" max="13833" width="1.7109375" style="28" customWidth="1"/>
    <col min="13834" max="13848" width="9.140625" style="28" customWidth="1"/>
    <col min="13849" max="14080" width="9.140625" style="28"/>
    <col min="14081" max="14081" width="1.85546875" style="28" customWidth="1"/>
    <col min="14082" max="14082" width="15" style="28" customWidth="1"/>
    <col min="14083" max="14083" width="14.5703125" style="28" customWidth="1"/>
    <col min="14084" max="14084" width="13.85546875" style="28" customWidth="1"/>
    <col min="14085" max="14085" width="13.42578125" style="28" customWidth="1"/>
    <col min="14086" max="14086" width="10.7109375" style="28" customWidth="1"/>
    <col min="14087" max="14087" width="11.7109375" style="28" customWidth="1"/>
    <col min="14088" max="14088" width="11.85546875" style="28" customWidth="1"/>
    <col min="14089" max="14089" width="1.7109375" style="28" customWidth="1"/>
    <col min="14090" max="14104" width="9.140625" style="28" customWidth="1"/>
    <col min="14105" max="14336" width="9.140625" style="28"/>
    <col min="14337" max="14337" width="1.85546875" style="28" customWidth="1"/>
    <col min="14338" max="14338" width="15" style="28" customWidth="1"/>
    <col min="14339" max="14339" width="14.5703125" style="28" customWidth="1"/>
    <col min="14340" max="14340" width="13.85546875" style="28" customWidth="1"/>
    <col min="14341" max="14341" width="13.42578125" style="28" customWidth="1"/>
    <col min="14342" max="14342" width="10.7109375" style="28" customWidth="1"/>
    <col min="14343" max="14343" width="11.7109375" style="28" customWidth="1"/>
    <col min="14344" max="14344" width="11.85546875" style="28" customWidth="1"/>
    <col min="14345" max="14345" width="1.7109375" style="28" customWidth="1"/>
    <col min="14346" max="14360" width="9.140625" style="28" customWidth="1"/>
    <col min="14361" max="14592" width="9.140625" style="28"/>
    <col min="14593" max="14593" width="1.85546875" style="28" customWidth="1"/>
    <col min="14594" max="14594" width="15" style="28" customWidth="1"/>
    <col min="14595" max="14595" width="14.5703125" style="28" customWidth="1"/>
    <col min="14596" max="14596" width="13.85546875" style="28" customWidth="1"/>
    <col min="14597" max="14597" width="13.42578125" style="28" customWidth="1"/>
    <col min="14598" max="14598" width="10.7109375" style="28" customWidth="1"/>
    <col min="14599" max="14599" width="11.7109375" style="28" customWidth="1"/>
    <col min="14600" max="14600" width="11.85546875" style="28" customWidth="1"/>
    <col min="14601" max="14601" width="1.7109375" style="28" customWidth="1"/>
    <col min="14602" max="14616" width="9.140625" style="28" customWidth="1"/>
    <col min="14617" max="14848" width="9.140625" style="28"/>
    <col min="14849" max="14849" width="1.85546875" style="28" customWidth="1"/>
    <col min="14850" max="14850" width="15" style="28" customWidth="1"/>
    <col min="14851" max="14851" width="14.5703125" style="28" customWidth="1"/>
    <col min="14852" max="14852" width="13.85546875" style="28" customWidth="1"/>
    <col min="14853" max="14853" width="13.42578125" style="28" customWidth="1"/>
    <col min="14854" max="14854" width="10.7109375" style="28" customWidth="1"/>
    <col min="14855" max="14855" width="11.7109375" style="28" customWidth="1"/>
    <col min="14856" max="14856" width="11.85546875" style="28" customWidth="1"/>
    <col min="14857" max="14857" width="1.7109375" style="28" customWidth="1"/>
    <col min="14858" max="14872" width="9.140625" style="28" customWidth="1"/>
    <col min="14873" max="15104" width="9.140625" style="28"/>
    <col min="15105" max="15105" width="1.85546875" style="28" customWidth="1"/>
    <col min="15106" max="15106" width="15" style="28" customWidth="1"/>
    <col min="15107" max="15107" width="14.5703125" style="28" customWidth="1"/>
    <col min="15108" max="15108" width="13.85546875" style="28" customWidth="1"/>
    <col min="15109" max="15109" width="13.42578125" style="28" customWidth="1"/>
    <col min="15110" max="15110" width="10.7109375" style="28" customWidth="1"/>
    <col min="15111" max="15111" width="11.7109375" style="28" customWidth="1"/>
    <col min="15112" max="15112" width="11.85546875" style="28" customWidth="1"/>
    <col min="15113" max="15113" width="1.7109375" style="28" customWidth="1"/>
    <col min="15114" max="15128" width="9.140625" style="28" customWidth="1"/>
    <col min="15129" max="15360" width="9.140625" style="28"/>
    <col min="15361" max="15361" width="1.85546875" style="28" customWidth="1"/>
    <col min="15362" max="15362" width="15" style="28" customWidth="1"/>
    <col min="15363" max="15363" width="14.5703125" style="28" customWidth="1"/>
    <col min="15364" max="15364" width="13.85546875" style="28" customWidth="1"/>
    <col min="15365" max="15365" width="13.42578125" style="28" customWidth="1"/>
    <col min="15366" max="15366" width="10.7109375" style="28" customWidth="1"/>
    <col min="15367" max="15367" width="11.7109375" style="28" customWidth="1"/>
    <col min="15368" max="15368" width="11.85546875" style="28" customWidth="1"/>
    <col min="15369" max="15369" width="1.7109375" style="28" customWidth="1"/>
    <col min="15370" max="15384" width="9.140625" style="28" customWidth="1"/>
    <col min="15385" max="15616" width="9.140625" style="28"/>
    <col min="15617" max="15617" width="1.85546875" style="28" customWidth="1"/>
    <col min="15618" max="15618" width="15" style="28" customWidth="1"/>
    <col min="15619" max="15619" width="14.5703125" style="28" customWidth="1"/>
    <col min="15620" max="15620" width="13.85546875" style="28" customWidth="1"/>
    <col min="15621" max="15621" width="13.42578125" style="28" customWidth="1"/>
    <col min="15622" max="15622" width="10.7109375" style="28" customWidth="1"/>
    <col min="15623" max="15623" width="11.7109375" style="28" customWidth="1"/>
    <col min="15624" max="15624" width="11.85546875" style="28" customWidth="1"/>
    <col min="15625" max="15625" width="1.7109375" style="28" customWidth="1"/>
    <col min="15626" max="15640" width="9.140625" style="28" customWidth="1"/>
    <col min="15641" max="15872" width="9.140625" style="28"/>
    <col min="15873" max="15873" width="1.85546875" style="28" customWidth="1"/>
    <col min="15874" max="15874" width="15" style="28" customWidth="1"/>
    <col min="15875" max="15875" width="14.5703125" style="28" customWidth="1"/>
    <col min="15876" max="15876" width="13.85546875" style="28" customWidth="1"/>
    <col min="15877" max="15877" width="13.42578125" style="28" customWidth="1"/>
    <col min="15878" max="15878" width="10.7109375" style="28" customWidth="1"/>
    <col min="15879" max="15879" width="11.7109375" style="28" customWidth="1"/>
    <col min="15880" max="15880" width="11.85546875" style="28" customWidth="1"/>
    <col min="15881" max="15881" width="1.7109375" style="28" customWidth="1"/>
    <col min="15882" max="15896" width="9.140625" style="28" customWidth="1"/>
    <col min="15897" max="16128" width="9.140625" style="28"/>
    <col min="16129" max="16129" width="1.85546875" style="28" customWidth="1"/>
    <col min="16130" max="16130" width="15" style="28" customWidth="1"/>
    <col min="16131" max="16131" width="14.5703125" style="28" customWidth="1"/>
    <col min="16132" max="16132" width="13.85546875" style="28" customWidth="1"/>
    <col min="16133" max="16133" width="13.42578125" style="28" customWidth="1"/>
    <col min="16134" max="16134" width="10.7109375" style="28" customWidth="1"/>
    <col min="16135" max="16135" width="11.7109375" style="28" customWidth="1"/>
    <col min="16136" max="16136" width="11.85546875" style="28" customWidth="1"/>
    <col min="16137" max="16137" width="1.7109375" style="28" customWidth="1"/>
    <col min="16138" max="16152" width="9.140625" style="28" customWidth="1"/>
    <col min="16153" max="16384" width="9.140625" style="28"/>
  </cols>
  <sheetData>
    <row r="1" spans="1:13" ht="13.5" thickBot="1">
      <c r="A1" s="126"/>
      <c r="B1" s="29" t="s">
        <v>115</v>
      </c>
      <c r="C1" s="127"/>
      <c r="D1" s="127"/>
      <c r="E1" s="127"/>
      <c r="F1" s="127"/>
      <c r="G1" s="127"/>
      <c r="H1" s="127"/>
      <c r="I1" s="126"/>
    </row>
    <row r="2" spans="1:13" ht="16.5" thickBot="1">
      <c r="A2" s="128"/>
      <c r="B2" s="207" t="s">
        <v>58</v>
      </c>
      <c r="C2" s="207"/>
      <c r="D2" s="207"/>
      <c r="E2" s="207"/>
      <c r="F2" s="207"/>
      <c r="G2" s="207"/>
      <c r="H2" s="208"/>
      <c r="I2" s="129"/>
    </row>
    <row r="3" spans="1:13" ht="18">
      <c r="A3" s="129"/>
      <c r="B3" s="209" t="s">
        <v>59</v>
      </c>
      <c r="C3" s="209"/>
      <c r="D3" s="209"/>
      <c r="E3" s="209"/>
      <c r="F3" s="209"/>
      <c r="G3" s="209"/>
      <c r="H3" s="209"/>
      <c r="I3" s="130"/>
    </row>
    <row r="4" spans="1:13" ht="18.75" thickBot="1">
      <c r="A4" s="129"/>
      <c r="B4" s="209" t="s">
        <v>114</v>
      </c>
      <c r="C4" s="209"/>
      <c r="D4" s="209"/>
      <c r="E4" s="209"/>
      <c r="F4" s="209"/>
      <c r="G4" s="209"/>
      <c r="H4" s="209"/>
      <c r="I4" s="130"/>
    </row>
    <row r="5" spans="1:13" ht="16.5" thickBot="1">
      <c r="A5" s="129"/>
      <c r="B5" s="210" t="s">
        <v>71</v>
      </c>
      <c r="C5" s="210"/>
      <c r="D5" s="210"/>
      <c r="E5" s="47"/>
      <c r="F5" s="47"/>
      <c r="G5" s="47"/>
      <c r="H5" s="46"/>
      <c r="I5" s="131"/>
    </row>
    <row r="6" spans="1:13" ht="15.75" thickBot="1">
      <c r="A6" s="129"/>
      <c r="B6" s="205" t="s">
        <v>40</v>
      </c>
      <c r="C6" s="205" t="s">
        <v>23</v>
      </c>
      <c r="D6" s="45" t="s">
        <v>41</v>
      </c>
      <c r="E6" s="205" t="s">
        <v>44</v>
      </c>
      <c r="F6" s="211" t="s">
        <v>42</v>
      </c>
      <c r="G6" s="212"/>
      <c r="H6" s="213"/>
      <c r="I6" s="129"/>
    </row>
    <row r="7" spans="1:13" ht="15.75" thickBot="1">
      <c r="A7" s="129"/>
      <c r="B7" s="206"/>
      <c r="C7" s="206"/>
      <c r="D7" s="120" t="s">
        <v>43</v>
      </c>
      <c r="E7" s="206"/>
      <c r="F7" s="44" t="s">
        <v>45</v>
      </c>
      <c r="G7" s="43" t="s">
        <v>46</v>
      </c>
      <c r="H7" s="42" t="s">
        <v>101</v>
      </c>
      <c r="I7" s="129"/>
    </row>
    <row r="8" spans="1:13" s="134" customFormat="1" ht="25.5">
      <c r="A8" s="132"/>
      <c r="B8" s="214" t="s">
        <v>60</v>
      </c>
      <c r="C8" s="39" t="s">
        <v>47</v>
      </c>
      <c r="D8" s="38" t="s">
        <v>61</v>
      </c>
      <c r="E8" s="37" t="s">
        <v>48</v>
      </c>
      <c r="F8" s="19">
        <v>8.1999999999999993</v>
      </c>
      <c r="G8" s="19">
        <v>4.5999999999999996</v>
      </c>
      <c r="H8" s="20">
        <f>(6.83+6.33+6.58)/3</f>
        <v>6.580000000000001</v>
      </c>
      <c r="I8" s="133"/>
    </row>
    <row r="9" spans="1:13" s="137" customFormat="1" ht="25.5">
      <c r="A9" s="135"/>
      <c r="B9" s="215"/>
      <c r="C9" s="34" t="s">
        <v>49</v>
      </c>
      <c r="D9" s="31" t="s">
        <v>61</v>
      </c>
      <c r="E9" s="33" t="s">
        <v>48</v>
      </c>
      <c r="F9" s="1">
        <v>42.3</v>
      </c>
      <c r="G9" s="1">
        <v>18.2</v>
      </c>
      <c r="H9" s="21">
        <f>(26.9+30.71+30.35)/3</f>
        <v>29.320000000000004</v>
      </c>
      <c r="I9" s="136"/>
      <c r="M9" s="134"/>
    </row>
    <row r="10" spans="1:13" s="137" customFormat="1" ht="25.5">
      <c r="A10" s="135"/>
      <c r="B10" s="215"/>
      <c r="C10" s="34" t="s">
        <v>100</v>
      </c>
      <c r="D10" s="31" t="s">
        <v>62</v>
      </c>
      <c r="E10" s="33" t="s">
        <v>48</v>
      </c>
      <c r="F10" s="1">
        <v>32.700000000000003</v>
      </c>
      <c r="G10" s="1">
        <v>10</v>
      </c>
      <c r="H10" s="21">
        <f>(16.82+20.49+15.86)/3</f>
        <v>17.723333333333333</v>
      </c>
      <c r="I10" s="136"/>
      <c r="M10" s="134"/>
    </row>
    <row r="11" spans="1:13" s="134" customFormat="1" ht="25.5">
      <c r="A11" s="132"/>
      <c r="B11" s="215"/>
      <c r="C11" s="34" t="s">
        <v>39</v>
      </c>
      <c r="D11" s="31" t="s">
        <v>99</v>
      </c>
      <c r="E11" s="33" t="s">
        <v>48</v>
      </c>
      <c r="F11" s="36">
        <v>980</v>
      </c>
      <c r="G11" s="36">
        <v>310</v>
      </c>
      <c r="H11" s="41">
        <f>(610+660+680)/3</f>
        <v>650</v>
      </c>
      <c r="I11" s="133"/>
    </row>
    <row r="12" spans="1:13" s="134" customFormat="1" ht="25.5">
      <c r="A12" s="132"/>
      <c r="B12" s="215"/>
      <c r="C12" s="34" t="s">
        <v>98</v>
      </c>
      <c r="D12" s="31" t="s">
        <v>63</v>
      </c>
      <c r="E12" s="33" t="s">
        <v>48</v>
      </c>
      <c r="F12" s="1">
        <v>19.8</v>
      </c>
      <c r="G12" s="1">
        <v>10</v>
      </c>
      <c r="H12" s="22">
        <f>(13.07+14.78+13.51)/3</f>
        <v>13.786666666666667</v>
      </c>
      <c r="I12" s="133"/>
    </row>
    <row r="13" spans="1:13" s="134" customFormat="1" ht="25.5">
      <c r="A13" s="132"/>
      <c r="B13" s="215"/>
      <c r="C13" s="34" t="s">
        <v>50</v>
      </c>
      <c r="D13" s="31" t="s">
        <v>64</v>
      </c>
      <c r="E13" s="33" t="s">
        <v>48</v>
      </c>
      <c r="F13" s="1">
        <v>92</v>
      </c>
      <c r="G13" s="1">
        <v>43</v>
      </c>
      <c r="H13" s="21">
        <f>(65+74+83)/3</f>
        <v>74</v>
      </c>
      <c r="I13" s="133"/>
    </row>
    <row r="14" spans="1:13" s="137" customFormat="1" ht="25.5">
      <c r="A14" s="135"/>
      <c r="B14" s="215"/>
      <c r="C14" s="34" t="s">
        <v>51</v>
      </c>
      <c r="D14" s="31" t="s">
        <v>65</v>
      </c>
      <c r="E14" s="33" t="s">
        <v>48</v>
      </c>
      <c r="F14" s="1">
        <v>50</v>
      </c>
      <c r="G14" s="1">
        <v>17</v>
      </c>
      <c r="H14" s="21">
        <f>(31+35+44)/3</f>
        <v>36.666666666666664</v>
      </c>
      <c r="I14" s="136"/>
      <c r="M14" s="138"/>
    </row>
    <row r="15" spans="1:13" s="134" customFormat="1" ht="25.5">
      <c r="A15" s="132"/>
      <c r="B15" s="215"/>
      <c r="C15" s="34" t="s">
        <v>37</v>
      </c>
      <c r="D15" s="31" t="s">
        <v>66</v>
      </c>
      <c r="E15" s="33" t="s">
        <v>48</v>
      </c>
      <c r="F15" s="2">
        <v>2.97</v>
      </c>
      <c r="G15" s="2">
        <v>2.08</v>
      </c>
      <c r="H15" s="22">
        <f>(2.26+2.53+2.21)/3</f>
        <v>2.333333333333333</v>
      </c>
      <c r="I15" s="133"/>
    </row>
    <row r="16" spans="1:13" s="137" customFormat="1" ht="25.5">
      <c r="A16" s="135"/>
      <c r="B16" s="215"/>
      <c r="C16" s="34" t="s">
        <v>52</v>
      </c>
      <c r="D16" s="31" t="s">
        <v>67</v>
      </c>
      <c r="E16" s="33" t="s">
        <v>53</v>
      </c>
      <c r="F16" s="2">
        <v>0.87</v>
      </c>
      <c r="G16" s="2">
        <v>0.4</v>
      </c>
      <c r="H16" s="22">
        <f>(0.5+0.66+0.46)/3</f>
        <v>0.54</v>
      </c>
      <c r="I16" s="136"/>
      <c r="M16" s="134"/>
    </row>
    <row r="17" spans="1:13" s="134" customFormat="1" ht="25.5">
      <c r="A17" s="132"/>
      <c r="B17" s="215"/>
      <c r="C17" s="34" t="s">
        <v>31</v>
      </c>
      <c r="D17" s="31" t="s">
        <v>68</v>
      </c>
      <c r="E17" s="33" t="s">
        <v>48</v>
      </c>
      <c r="F17" s="2">
        <v>0.2</v>
      </c>
      <c r="G17" s="2">
        <v>0.02</v>
      </c>
      <c r="H17" s="22">
        <f>(0.04+0.02+0.02)/3</f>
        <v>2.6666666666666668E-2</v>
      </c>
      <c r="I17" s="133"/>
    </row>
    <row r="18" spans="1:13" s="137" customFormat="1" ht="25.5">
      <c r="A18" s="135"/>
      <c r="B18" s="215"/>
      <c r="C18" s="34" t="s">
        <v>54</v>
      </c>
      <c r="D18" s="31" t="s">
        <v>69</v>
      </c>
      <c r="E18" s="33" t="s">
        <v>53</v>
      </c>
      <c r="F18" s="2">
        <v>1</v>
      </c>
      <c r="G18" s="2">
        <v>1</v>
      </c>
      <c r="H18" s="22">
        <v>1</v>
      </c>
      <c r="I18" s="136"/>
      <c r="M18" s="134"/>
    </row>
    <row r="19" spans="1:13" s="134" customFormat="1" ht="26.25" thickBot="1">
      <c r="A19" s="132"/>
      <c r="B19" s="216"/>
      <c r="C19" s="32" t="s">
        <v>34</v>
      </c>
      <c r="D19" s="31" t="s">
        <v>70</v>
      </c>
      <c r="E19" s="30" t="s">
        <v>53</v>
      </c>
      <c r="F19" s="23">
        <v>8.65</v>
      </c>
      <c r="G19" s="23">
        <v>4</v>
      </c>
      <c r="H19" s="24">
        <f>(5.41+6.45+5.4)/3</f>
        <v>5.753333333333333</v>
      </c>
      <c r="I19" s="133"/>
    </row>
    <row r="20" spans="1:13" ht="25.5">
      <c r="A20" s="129"/>
      <c r="B20" s="217" t="s">
        <v>55</v>
      </c>
      <c r="C20" s="39" t="s">
        <v>47</v>
      </c>
      <c r="D20" s="38" t="s">
        <v>61</v>
      </c>
      <c r="E20" s="37" t="s">
        <v>48</v>
      </c>
      <c r="F20" s="25">
        <v>6.1</v>
      </c>
      <c r="G20" s="25">
        <v>4.3</v>
      </c>
      <c r="H20" s="20">
        <f>(4.86+5.6+5.73)/3</f>
        <v>5.3966666666666674</v>
      </c>
      <c r="I20" s="139"/>
      <c r="M20" s="134"/>
    </row>
    <row r="21" spans="1:13" ht="25.5">
      <c r="A21" s="129"/>
      <c r="B21" s="218"/>
      <c r="C21" s="34" t="s">
        <v>49</v>
      </c>
      <c r="D21" s="31" t="s">
        <v>61</v>
      </c>
      <c r="E21" s="33" t="s">
        <v>48</v>
      </c>
      <c r="F21" s="2">
        <v>31.4</v>
      </c>
      <c r="G21" s="2">
        <v>12.6</v>
      </c>
      <c r="H21" s="21">
        <f>(20.13+26.39+24.85)/3</f>
        <v>23.790000000000003</v>
      </c>
      <c r="I21" s="139"/>
      <c r="M21" s="134"/>
    </row>
    <row r="22" spans="1:13" ht="25.5">
      <c r="A22" s="129"/>
      <c r="B22" s="218"/>
      <c r="C22" s="34" t="s">
        <v>100</v>
      </c>
      <c r="D22" s="31" t="s">
        <v>62</v>
      </c>
      <c r="E22" s="33" t="s">
        <v>48</v>
      </c>
      <c r="F22" s="1">
        <v>25.4</v>
      </c>
      <c r="G22" s="2">
        <v>10</v>
      </c>
      <c r="H22" s="21">
        <f>(15.3+19.1+14.2)/3</f>
        <v>16.200000000000003</v>
      </c>
      <c r="I22" s="139"/>
      <c r="M22" s="134"/>
    </row>
    <row r="23" spans="1:13">
      <c r="A23" s="129"/>
      <c r="B23" s="218"/>
      <c r="C23" s="34" t="s">
        <v>39</v>
      </c>
      <c r="D23" s="31">
        <v>2000</v>
      </c>
      <c r="E23" s="33" t="s">
        <v>48</v>
      </c>
      <c r="F23" s="36">
        <v>680</v>
      </c>
      <c r="G23" s="36">
        <v>310</v>
      </c>
      <c r="H23" s="41">
        <f>(400+500+600)/3</f>
        <v>500</v>
      </c>
      <c r="I23" s="139"/>
      <c r="M23" s="134"/>
    </row>
    <row r="24" spans="1:13" ht="25.5">
      <c r="A24" s="129"/>
      <c r="B24" s="218"/>
      <c r="C24" s="34" t="s">
        <v>98</v>
      </c>
      <c r="D24" s="31" t="s">
        <v>63</v>
      </c>
      <c r="E24" s="33" t="s">
        <v>48</v>
      </c>
      <c r="F24" s="1">
        <v>23.7</v>
      </c>
      <c r="G24" s="2">
        <v>10</v>
      </c>
      <c r="H24" s="21">
        <f>(11.18+14.28+12.64)/3</f>
        <v>12.700000000000001</v>
      </c>
      <c r="I24" s="139"/>
      <c r="M24" s="134"/>
    </row>
    <row r="25" spans="1:13" ht="25.5">
      <c r="A25" s="129"/>
      <c r="B25" s="218"/>
      <c r="C25" s="34" t="s">
        <v>50</v>
      </c>
      <c r="D25" s="31" t="s">
        <v>64</v>
      </c>
      <c r="E25" s="33" t="s">
        <v>48</v>
      </c>
      <c r="F25" s="1">
        <v>75</v>
      </c>
      <c r="G25" s="1">
        <v>27</v>
      </c>
      <c r="H25" s="21">
        <f>(48+67+68)/3</f>
        <v>61</v>
      </c>
      <c r="I25" s="139"/>
      <c r="M25" s="134"/>
    </row>
    <row r="26" spans="1:13" ht="25.5">
      <c r="A26" s="129"/>
      <c r="B26" s="218"/>
      <c r="C26" s="34" t="s">
        <v>51</v>
      </c>
      <c r="D26" s="31" t="s">
        <v>65</v>
      </c>
      <c r="E26" s="33" t="s">
        <v>48</v>
      </c>
      <c r="F26" s="1">
        <v>39</v>
      </c>
      <c r="G26" s="1">
        <v>12</v>
      </c>
      <c r="H26" s="21">
        <f>(22+34+35)/3</f>
        <v>30.333333333333332</v>
      </c>
      <c r="I26" s="139"/>
      <c r="M26" s="134"/>
    </row>
    <row r="27" spans="1:13" ht="25.5">
      <c r="A27" s="129"/>
      <c r="B27" s="218"/>
      <c r="C27" s="34" t="s">
        <v>37</v>
      </c>
      <c r="D27" s="31" t="s">
        <v>66</v>
      </c>
      <c r="E27" s="33" t="s">
        <v>48</v>
      </c>
      <c r="F27" s="2">
        <v>2.08</v>
      </c>
      <c r="G27" s="2">
        <v>2.08</v>
      </c>
      <c r="H27" s="22">
        <v>2.08</v>
      </c>
      <c r="I27" s="139"/>
      <c r="M27" s="134"/>
    </row>
    <row r="28" spans="1:13" ht="25.5">
      <c r="A28" s="129"/>
      <c r="B28" s="218"/>
      <c r="C28" s="34" t="s">
        <v>52</v>
      </c>
      <c r="D28" s="31" t="s">
        <v>92</v>
      </c>
      <c r="E28" s="33" t="s">
        <v>53</v>
      </c>
      <c r="F28" s="2">
        <v>0.4</v>
      </c>
      <c r="G28" s="2">
        <v>0.4</v>
      </c>
      <c r="H28" s="22">
        <v>0.4</v>
      </c>
      <c r="I28" s="139"/>
      <c r="M28" s="134"/>
    </row>
    <row r="29" spans="1:13" ht="25.5">
      <c r="A29" s="129"/>
      <c r="B29" s="218"/>
      <c r="C29" s="34" t="s">
        <v>31</v>
      </c>
      <c r="D29" s="31" t="s">
        <v>68</v>
      </c>
      <c r="E29" s="33" t="s">
        <v>48</v>
      </c>
      <c r="F29" s="2">
        <v>0.02</v>
      </c>
      <c r="G29" s="2">
        <v>0.02</v>
      </c>
      <c r="H29" s="22">
        <f>(0.02+0.02+0.02)/3</f>
        <v>0.02</v>
      </c>
      <c r="I29" s="139"/>
      <c r="M29" s="134"/>
    </row>
    <row r="30" spans="1:13" ht="25.5">
      <c r="A30" s="129"/>
      <c r="B30" s="218"/>
      <c r="C30" s="34" t="s">
        <v>54</v>
      </c>
      <c r="D30" s="31" t="s">
        <v>93</v>
      </c>
      <c r="E30" s="33" t="s">
        <v>53</v>
      </c>
      <c r="F30" s="2">
        <v>1</v>
      </c>
      <c r="G30" s="2">
        <v>1</v>
      </c>
      <c r="H30" s="22">
        <v>1</v>
      </c>
      <c r="I30" s="139"/>
      <c r="M30" s="134"/>
    </row>
    <row r="31" spans="1:13" ht="26.25" thickBot="1">
      <c r="A31" s="129"/>
      <c r="B31" s="218"/>
      <c r="C31" s="32" t="s">
        <v>34</v>
      </c>
      <c r="D31" s="31" t="s">
        <v>70</v>
      </c>
      <c r="E31" s="30" t="s">
        <v>53</v>
      </c>
      <c r="F31" s="2">
        <v>5.36</v>
      </c>
      <c r="G31" s="2">
        <v>4</v>
      </c>
      <c r="H31" s="22">
        <f>(4.33+4.29+4)/3</f>
        <v>4.206666666666667</v>
      </c>
      <c r="I31" s="139"/>
      <c r="M31" s="134"/>
    </row>
    <row r="32" spans="1:13" ht="25.5">
      <c r="A32" s="129"/>
      <c r="B32" s="217" t="s">
        <v>56</v>
      </c>
      <c r="C32" s="39" t="s">
        <v>47</v>
      </c>
      <c r="D32" s="38" t="s">
        <v>61</v>
      </c>
      <c r="E32" s="37" t="s">
        <v>48</v>
      </c>
      <c r="F32" s="19">
        <v>5.7</v>
      </c>
      <c r="G32" s="19">
        <v>4.5999999999999996</v>
      </c>
      <c r="H32" s="20">
        <f>(4.97+5.31+5.5)/3</f>
        <v>5.26</v>
      </c>
      <c r="I32" s="139"/>
      <c r="M32" s="134"/>
    </row>
    <row r="33" spans="1:13" ht="25.5">
      <c r="A33" s="129"/>
      <c r="B33" s="219"/>
      <c r="C33" s="34" t="s">
        <v>49</v>
      </c>
      <c r="D33" s="31" t="s">
        <v>61</v>
      </c>
      <c r="E33" s="33" t="s">
        <v>48</v>
      </c>
      <c r="F33" s="1">
        <v>25.9</v>
      </c>
      <c r="G33" s="1">
        <v>12.2</v>
      </c>
      <c r="H33" s="21">
        <f>(17.8+20.7+23.2)/3</f>
        <v>20.566666666666666</v>
      </c>
      <c r="I33" s="139"/>
      <c r="M33" s="134"/>
    </row>
    <row r="34" spans="1:13" ht="25.5">
      <c r="A34" s="129"/>
      <c r="B34" s="219"/>
      <c r="C34" s="34" t="s">
        <v>100</v>
      </c>
      <c r="D34" s="31" t="s">
        <v>62</v>
      </c>
      <c r="E34" s="33" t="s">
        <v>48</v>
      </c>
      <c r="F34" s="1">
        <v>22.4</v>
      </c>
      <c r="G34" s="1">
        <v>10</v>
      </c>
      <c r="H34" s="21">
        <f>(13.4+15.9+12.6)/3</f>
        <v>13.966666666666667</v>
      </c>
      <c r="I34" s="139"/>
      <c r="M34" s="134"/>
    </row>
    <row r="35" spans="1:13" ht="25.5">
      <c r="A35" s="129"/>
      <c r="B35" s="219"/>
      <c r="C35" s="34" t="s">
        <v>39</v>
      </c>
      <c r="D35" s="31" t="s">
        <v>99</v>
      </c>
      <c r="E35" s="33" t="s">
        <v>48</v>
      </c>
      <c r="F35" s="1">
        <v>680</v>
      </c>
      <c r="G35" s="36">
        <v>220</v>
      </c>
      <c r="H35" s="41">
        <f>(300+400+450)/3</f>
        <v>383.33333333333331</v>
      </c>
      <c r="I35" s="139"/>
      <c r="M35" s="134"/>
    </row>
    <row r="36" spans="1:13" ht="25.5">
      <c r="A36" s="129"/>
      <c r="B36" s="219"/>
      <c r="C36" s="34" t="s">
        <v>98</v>
      </c>
      <c r="D36" s="31" t="s">
        <v>63</v>
      </c>
      <c r="E36" s="33" t="s">
        <v>48</v>
      </c>
      <c r="F36" s="1">
        <v>15.7</v>
      </c>
      <c r="G36" s="1">
        <v>10</v>
      </c>
      <c r="H36" s="21">
        <f>(11.03+12.64+11.49)/3</f>
        <v>11.72</v>
      </c>
      <c r="I36" s="139"/>
      <c r="M36" s="134"/>
    </row>
    <row r="37" spans="1:13" ht="25.5">
      <c r="A37" s="129"/>
      <c r="B37" s="219"/>
      <c r="C37" s="34" t="s">
        <v>50</v>
      </c>
      <c r="D37" s="31" t="s">
        <v>64</v>
      </c>
      <c r="E37" s="33" t="s">
        <v>48</v>
      </c>
      <c r="F37" s="1">
        <v>70</v>
      </c>
      <c r="G37" s="1">
        <v>28</v>
      </c>
      <c r="H37" s="21">
        <f>(40+59+64)/3</f>
        <v>54.333333333333336</v>
      </c>
      <c r="I37" s="139"/>
      <c r="M37" s="134"/>
    </row>
    <row r="38" spans="1:13" ht="25.5">
      <c r="A38" s="129"/>
      <c r="B38" s="219"/>
      <c r="C38" s="34" t="s">
        <v>51</v>
      </c>
      <c r="D38" s="31" t="s">
        <v>65</v>
      </c>
      <c r="E38" s="33" t="s">
        <v>48</v>
      </c>
      <c r="F38" s="1">
        <v>37</v>
      </c>
      <c r="G38" s="1">
        <v>14</v>
      </c>
      <c r="H38" s="21">
        <f>(19+29+32)/3</f>
        <v>26.666666666666668</v>
      </c>
      <c r="I38" s="139"/>
      <c r="M38" s="134"/>
    </row>
    <row r="39" spans="1:13" ht="25.5">
      <c r="A39" s="129"/>
      <c r="B39" s="219"/>
      <c r="C39" s="34" t="s">
        <v>37</v>
      </c>
      <c r="D39" s="31" t="s">
        <v>66</v>
      </c>
      <c r="E39" s="33" t="s">
        <v>48</v>
      </c>
      <c r="F39" s="2">
        <v>2.08</v>
      </c>
      <c r="G39" s="2">
        <v>2.08</v>
      </c>
      <c r="H39" s="22">
        <v>2.08</v>
      </c>
      <c r="I39" s="139"/>
      <c r="M39" s="134"/>
    </row>
    <row r="40" spans="1:13" ht="25.5">
      <c r="A40" s="129"/>
      <c r="B40" s="219"/>
      <c r="C40" s="34" t="s">
        <v>52</v>
      </c>
      <c r="D40" s="31" t="s">
        <v>67</v>
      </c>
      <c r="E40" s="33" t="s">
        <v>53</v>
      </c>
      <c r="F40" s="2">
        <v>0.4</v>
      </c>
      <c r="G40" s="2">
        <v>0.4</v>
      </c>
      <c r="H40" s="22">
        <v>0.4</v>
      </c>
      <c r="I40" s="139"/>
      <c r="M40" s="134"/>
    </row>
    <row r="41" spans="1:13" ht="25.5">
      <c r="A41" s="129"/>
      <c r="B41" s="219"/>
      <c r="C41" s="34" t="s">
        <v>31</v>
      </c>
      <c r="D41" s="31" t="s">
        <v>68</v>
      </c>
      <c r="E41" s="33" t="s">
        <v>48</v>
      </c>
      <c r="F41" s="2">
        <v>0.02</v>
      </c>
      <c r="G41" s="2">
        <v>0.02</v>
      </c>
      <c r="H41" s="22">
        <f>(0.02+0.02+0.02)/3</f>
        <v>0.02</v>
      </c>
      <c r="I41" s="139"/>
      <c r="M41" s="134"/>
    </row>
    <row r="42" spans="1:13" ht="25.5">
      <c r="A42" s="129"/>
      <c r="B42" s="219"/>
      <c r="C42" s="34" t="s">
        <v>54</v>
      </c>
      <c r="D42" s="31" t="s">
        <v>69</v>
      </c>
      <c r="E42" s="33" t="s">
        <v>53</v>
      </c>
      <c r="F42" s="2">
        <v>1</v>
      </c>
      <c r="G42" s="2">
        <v>1</v>
      </c>
      <c r="H42" s="22">
        <f>(1+1+1)/3</f>
        <v>1</v>
      </c>
      <c r="I42" s="139"/>
      <c r="M42" s="134"/>
    </row>
    <row r="43" spans="1:13" ht="26.25" thickBot="1">
      <c r="A43" s="129"/>
      <c r="B43" s="219"/>
      <c r="C43" s="32" t="s">
        <v>34</v>
      </c>
      <c r="D43" s="31" t="s">
        <v>70</v>
      </c>
      <c r="E43" s="30" t="s">
        <v>53</v>
      </c>
      <c r="F43" s="2">
        <v>4.6500000000000004</v>
      </c>
      <c r="G43" s="2">
        <v>4</v>
      </c>
      <c r="H43" s="22">
        <f>(4.13+4.09+4)/3</f>
        <v>4.0733333333333333</v>
      </c>
      <c r="I43" s="139"/>
      <c r="M43" s="134"/>
    </row>
    <row r="44" spans="1:13" ht="25.5">
      <c r="A44" s="129"/>
      <c r="B44" s="217" t="s">
        <v>18</v>
      </c>
      <c r="C44" s="39" t="s">
        <v>47</v>
      </c>
      <c r="D44" s="38" t="s">
        <v>61</v>
      </c>
      <c r="E44" s="37" t="s">
        <v>48</v>
      </c>
      <c r="F44" s="19">
        <v>6.6</v>
      </c>
      <c r="G44" s="19">
        <v>4.3</v>
      </c>
      <c r="H44" s="20">
        <f>(5.13+5.49+6.24)/3</f>
        <v>5.62</v>
      </c>
      <c r="I44" s="139"/>
      <c r="M44" s="134"/>
    </row>
    <row r="45" spans="1:13" ht="25.5">
      <c r="A45" s="129"/>
      <c r="B45" s="218"/>
      <c r="C45" s="34" t="s">
        <v>49</v>
      </c>
      <c r="D45" s="31" t="s">
        <v>61</v>
      </c>
      <c r="E45" s="33" t="s">
        <v>48</v>
      </c>
      <c r="F45" s="1">
        <v>32.799999999999997</v>
      </c>
      <c r="G45" s="1">
        <v>16.100000000000001</v>
      </c>
      <c r="H45" s="21">
        <f>(20.4+25.3+28.9)/3</f>
        <v>24.866666666666664</v>
      </c>
      <c r="I45" s="139"/>
      <c r="M45" s="134"/>
    </row>
    <row r="46" spans="1:13" ht="25.5">
      <c r="A46" s="129"/>
      <c r="B46" s="218"/>
      <c r="C46" s="34" t="s">
        <v>100</v>
      </c>
      <c r="D46" s="31" t="s">
        <v>62</v>
      </c>
      <c r="E46" s="33" t="s">
        <v>48</v>
      </c>
      <c r="F46" s="1">
        <v>26.3</v>
      </c>
      <c r="G46" s="1">
        <v>10</v>
      </c>
      <c r="H46" s="21">
        <f>(15.5+18.8+16.6)/3</f>
        <v>16.966666666666665</v>
      </c>
      <c r="I46" s="139"/>
      <c r="M46" s="134"/>
    </row>
    <row r="47" spans="1:13" ht="25.5">
      <c r="A47" s="129"/>
      <c r="B47" s="218"/>
      <c r="C47" s="34" t="s">
        <v>39</v>
      </c>
      <c r="D47" s="31" t="s">
        <v>99</v>
      </c>
      <c r="E47" s="33" t="s">
        <v>48</v>
      </c>
      <c r="F47" s="36">
        <v>690</v>
      </c>
      <c r="G47" s="36">
        <v>310</v>
      </c>
      <c r="H47" s="41">
        <f>(470+550+630)/3</f>
        <v>550</v>
      </c>
      <c r="I47" s="139"/>
      <c r="M47" s="134"/>
    </row>
    <row r="48" spans="1:13" ht="25.5">
      <c r="A48" s="129"/>
      <c r="B48" s="218"/>
      <c r="C48" s="34" t="s">
        <v>98</v>
      </c>
      <c r="D48" s="31" t="s">
        <v>63</v>
      </c>
      <c r="E48" s="33" t="s">
        <v>48</v>
      </c>
      <c r="F48" s="1">
        <v>17</v>
      </c>
      <c r="G48" s="1">
        <v>10.6</v>
      </c>
      <c r="H48" s="21">
        <f>(11.3+14.3+11.8)/3</f>
        <v>12.466666666666669</v>
      </c>
      <c r="I48" s="139"/>
      <c r="M48" s="134"/>
    </row>
    <row r="49" spans="1:13" ht="25.5">
      <c r="A49" s="129"/>
      <c r="B49" s="218"/>
      <c r="C49" s="34" t="s">
        <v>50</v>
      </c>
      <c r="D49" s="31" t="s">
        <v>64</v>
      </c>
      <c r="E49" s="33" t="s">
        <v>48</v>
      </c>
      <c r="F49" s="1">
        <v>84</v>
      </c>
      <c r="G49" s="1">
        <v>38</v>
      </c>
      <c r="H49" s="21">
        <f>(51+65+77)/3</f>
        <v>64.333333333333329</v>
      </c>
      <c r="I49" s="139"/>
      <c r="M49" s="134"/>
    </row>
    <row r="50" spans="1:13" ht="25.5">
      <c r="A50" s="129"/>
      <c r="B50" s="218"/>
      <c r="C50" s="34" t="s">
        <v>51</v>
      </c>
      <c r="D50" s="31" t="s">
        <v>65</v>
      </c>
      <c r="E50" s="33" t="s">
        <v>48</v>
      </c>
      <c r="F50" s="1">
        <v>44</v>
      </c>
      <c r="G50" s="1">
        <v>18</v>
      </c>
      <c r="H50" s="21">
        <f>(25+32+40)/3</f>
        <v>32.333333333333336</v>
      </c>
      <c r="I50" s="139"/>
      <c r="M50" s="134"/>
    </row>
    <row r="51" spans="1:13" ht="25.5">
      <c r="A51" s="129"/>
      <c r="B51" s="218"/>
      <c r="C51" s="34" t="s">
        <v>37</v>
      </c>
      <c r="D51" s="31" t="s">
        <v>66</v>
      </c>
      <c r="E51" s="33" t="s">
        <v>48</v>
      </c>
      <c r="F51" s="2">
        <v>2.08</v>
      </c>
      <c r="G51" s="2">
        <v>2.08</v>
      </c>
      <c r="H51" s="22">
        <f>(2.08+2.08+2.08)/3</f>
        <v>2.08</v>
      </c>
      <c r="I51" s="139"/>
      <c r="M51" s="134"/>
    </row>
    <row r="52" spans="1:13">
      <c r="A52" s="129"/>
      <c r="B52" s="218"/>
      <c r="C52" s="34" t="s">
        <v>52</v>
      </c>
      <c r="D52" s="31">
        <v>1</v>
      </c>
      <c r="E52" s="33" t="s">
        <v>53</v>
      </c>
      <c r="F52" s="2">
        <v>0.4</v>
      </c>
      <c r="G52" s="2">
        <v>0.4</v>
      </c>
      <c r="H52" s="22">
        <f>(0.4+0.4+0.4)/3</f>
        <v>0.40000000000000008</v>
      </c>
      <c r="I52" s="139"/>
      <c r="M52" s="134"/>
    </row>
    <row r="53" spans="1:13" ht="25.5">
      <c r="A53" s="129"/>
      <c r="B53" s="218"/>
      <c r="C53" s="34" t="s">
        <v>31</v>
      </c>
      <c r="D53" s="31" t="s">
        <v>68</v>
      </c>
      <c r="E53" s="33" t="s">
        <v>48</v>
      </c>
      <c r="F53" s="2">
        <v>0.02</v>
      </c>
      <c r="G53" s="2">
        <v>0.02</v>
      </c>
      <c r="H53" s="40">
        <f>(0.02+0.02+0.02)/3</f>
        <v>0.02</v>
      </c>
      <c r="I53" s="139"/>
      <c r="M53" s="134"/>
    </row>
    <row r="54" spans="1:13" ht="20.25" customHeight="1">
      <c r="A54" s="129"/>
      <c r="B54" s="218"/>
      <c r="C54" s="34" t="s">
        <v>54</v>
      </c>
      <c r="D54" s="31">
        <v>6</v>
      </c>
      <c r="E54" s="33" t="s">
        <v>53</v>
      </c>
      <c r="F54" s="2">
        <v>1</v>
      </c>
      <c r="G54" s="2">
        <v>1</v>
      </c>
      <c r="H54" s="22">
        <f>(1+1+1)/3</f>
        <v>1</v>
      </c>
      <c r="I54" s="139"/>
      <c r="M54" s="134"/>
    </row>
    <row r="55" spans="1:13" ht="26.25" thickBot="1">
      <c r="A55" s="129"/>
      <c r="B55" s="218"/>
      <c r="C55" s="32" t="s">
        <v>34</v>
      </c>
      <c r="D55" s="31" t="s">
        <v>70</v>
      </c>
      <c r="E55" s="30" t="s">
        <v>53</v>
      </c>
      <c r="F55" s="2">
        <v>5.23</v>
      </c>
      <c r="G55" s="2">
        <v>4</v>
      </c>
      <c r="H55" s="22">
        <f>(4.14+4.14+4)/3</f>
        <v>4.0933333333333328</v>
      </c>
      <c r="I55" s="139"/>
      <c r="M55" s="134"/>
    </row>
    <row r="56" spans="1:13" ht="25.5" customHeight="1">
      <c r="A56" s="129"/>
      <c r="B56" s="217" t="s">
        <v>57</v>
      </c>
      <c r="C56" s="39" t="s">
        <v>47</v>
      </c>
      <c r="D56" s="38" t="s">
        <v>61</v>
      </c>
      <c r="E56" s="37" t="s">
        <v>48</v>
      </c>
      <c r="F56" s="25">
        <v>43</v>
      </c>
      <c r="G56" s="25">
        <v>4</v>
      </c>
      <c r="H56" s="26">
        <f>(8.68+4.76+4.8)/3</f>
        <v>6.0799999999999992</v>
      </c>
      <c r="I56" s="139"/>
      <c r="M56" s="134"/>
    </row>
    <row r="57" spans="1:13" ht="25.5">
      <c r="A57" s="129"/>
      <c r="B57" s="218"/>
      <c r="C57" s="34" t="s">
        <v>49</v>
      </c>
      <c r="D57" s="31" t="s">
        <v>61</v>
      </c>
      <c r="E57" s="33" t="s">
        <v>48</v>
      </c>
      <c r="F57" s="1">
        <v>24.8</v>
      </c>
      <c r="G57" s="1">
        <v>12.6</v>
      </c>
      <c r="H57" s="21">
        <f>(15.96+21.2+21.51)/3</f>
        <v>19.556666666666668</v>
      </c>
      <c r="I57" s="139"/>
      <c r="M57" s="134"/>
    </row>
    <row r="58" spans="1:13" ht="25.5">
      <c r="A58" s="129"/>
      <c r="B58" s="218"/>
      <c r="C58" s="34" t="s">
        <v>100</v>
      </c>
      <c r="D58" s="31" t="s">
        <v>62</v>
      </c>
      <c r="E58" s="33" t="s">
        <v>48</v>
      </c>
      <c r="F58" s="1">
        <v>10</v>
      </c>
      <c r="G58" s="2">
        <v>10</v>
      </c>
      <c r="H58" s="21">
        <f>(10+10+10)/3</f>
        <v>10</v>
      </c>
      <c r="I58" s="139"/>
      <c r="M58" s="140"/>
    </row>
    <row r="59" spans="1:13" ht="25.5">
      <c r="A59" s="129"/>
      <c r="B59" s="218"/>
      <c r="C59" s="34" t="s">
        <v>39</v>
      </c>
      <c r="D59" s="31" t="s">
        <v>99</v>
      </c>
      <c r="E59" s="33" t="s">
        <v>48</v>
      </c>
      <c r="F59" s="36">
        <v>470</v>
      </c>
      <c r="G59" s="36">
        <v>180</v>
      </c>
      <c r="H59" s="41">
        <f>(250+370+370)/3</f>
        <v>330</v>
      </c>
      <c r="I59" s="139"/>
      <c r="M59" s="134"/>
    </row>
    <row r="60" spans="1:13" ht="25.5">
      <c r="A60" s="129"/>
      <c r="B60" s="218"/>
      <c r="C60" s="34" t="s">
        <v>98</v>
      </c>
      <c r="D60" s="31" t="s">
        <v>63</v>
      </c>
      <c r="E60" s="33" t="s">
        <v>48</v>
      </c>
      <c r="F60" s="2">
        <v>10</v>
      </c>
      <c r="G60" s="2">
        <v>10</v>
      </c>
      <c r="H60" s="22">
        <f>(10+10+10)/3</f>
        <v>10</v>
      </c>
      <c r="I60" s="139"/>
      <c r="M60" s="134"/>
    </row>
    <row r="61" spans="1:13" ht="25.5">
      <c r="A61" s="129"/>
      <c r="B61" s="218"/>
      <c r="C61" s="34" t="s">
        <v>50</v>
      </c>
      <c r="D61" s="31" t="s">
        <v>64</v>
      </c>
      <c r="E61" s="33" t="s">
        <v>48</v>
      </c>
      <c r="F61" s="1">
        <v>65</v>
      </c>
      <c r="G61" s="1">
        <v>22</v>
      </c>
      <c r="H61" s="21">
        <f>(31+51+54)/3</f>
        <v>45.333333333333336</v>
      </c>
      <c r="I61" s="139"/>
      <c r="M61" s="134"/>
    </row>
    <row r="62" spans="1:13" ht="25.5">
      <c r="A62" s="129"/>
      <c r="B62" s="218"/>
      <c r="C62" s="34" t="s">
        <v>51</v>
      </c>
      <c r="D62" s="31" t="s">
        <v>65</v>
      </c>
      <c r="E62" s="33" t="s">
        <v>48</v>
      </c>
      <c r="F62" s="1">
        <v>31</v>
      </c>
      <c r="G62" s="1">
        <v>12</v>
      </c>
      <c r="H62" s="21">
        <f>(16+24+27)/3</f>
        <v>22.333333333333332</v>
      </c>
      <c r="I62" s="139"/>
      <c r="M62" s="134"/>
    </row>
    <row r="63" spans="1:13" ht="25.5">
      <c r="A63" s="129"/>
      <c r="B63" s="218"/>
      <c r="C63" s="34" t="s">
        <v>37</v>
      </c>
      <c r="D63" s="31" t="s">
        <v>66</v>
      </c>
      <c r="E63" s="33" t="s">
        <v>48</v>
      </c>
      <c r="F63" s="2">
        <v>2.08</v>
      </c>
      <c r="G63" s="2">
        <v>2.08</v>
      </c>
      <c r="H63" s="22">
        <v>2.08</v>
      </c>
      <c r="I63" s="139"/>
      <c r="M63" s="134"/>
    </row>
    <row r="64" spans="1:13">
      <c r="A64" s="129"/>
      <c r="B64" s="218"/>
      <c r="C64" s="34" t="s">
        <v>52</v>
      </c>
      <c r="D64" s="35">
        <v>1</v>
      </c>
      <c r="E64" s="33" t="s">
        <v>53</v>
      </c>
      <c r="F64" s="2">
        <v>0.4</v>
      </c>
      <c r="G64" s="2">
        <v>0.4</v>
      </c>
      <c r="H64" s="22">
        <v>0.4</v>
      </c>
      <c r="I64" s="139"/>
      <c r="M64" s="134"/>
    </row>
    <row r="65" spans="1:13" ht="25.5">
      <c r="A65" s="129"/>
      <c r="B65" s="218"/>
      <c r="C65" s="34" t="s">
        <v>31</v>
      </c>
      <c r="D65" s="31" t="s">
        <v>68</v>
      </c>
      <c r="E65" s="33" t="s">
        <v>48</v>
      </c>
      <c r="F65" s="2">
        <v>0.02</v>
      </c>
      <c r="G65" s="2">
        <v>0.02</v>
      </c>
      <c r="H65" s="22">
        <v>0.02</v>
      </c>
      <c r="I65" s="139"/>
      <c r="M65" s="134"/>
    </row>
    <row r="66" spans="1:13" ht="20.25" customHeight="1">
      <c r="A66" s="129"/>
      <c r="B66" s="218"/>
      <c r="C66" s="34" t="s">
        <v>54</v>
      </c>
      <c r="D66" s="31">
        <v>6</v>
      </c>
      <c r="E66" s="33" t="s">
        <v>53</v>
      </c>
      <c r="F66" s="2">
        <v>1</v>
      </c>
      <c r="G66" s="2">
        <v>1</v>
      </c>
      <c r="H66" s="22">
        <v>1</v>
      </c>
      <c r="I66" s="139"/>
      <c r="M66" s="134"/>
    </row>
    <row r="67" spans="1:13" ht="26.25" thickBot="1">
      <c r="A67" s="129"/>
      <c r="B67" s="218"/>
      <c r="C67" s="32" t="s">
        <v>34</v>
      </c>
      <c r="D67" s="31" t="s">
        <v>70</v>
      </c>
      <c r="E67" s="30" t="s">
        <v>53</v>
      </c>
      <c r="F67" s="2">
        <v>4</v>
      </c>
      <c r="G67" s="2">
        <v>4</v>
      </c>
      <c r="H67" s="22">
        <v>4</v>
      </c>
      <c r="I67" s="139"/>
      <c r="M67" s="134"/>
    </row>
    <row r="68" spans="1:13" ht="13.5" thickBot="1">
      <c r="A68" s="141"/>
      <c r="B68" s="29"/>
      <c r="C68" s="27"/>
      <c r="D68" s="27"/>
      <c r="E68" s="27"/>
      <c r="F68" s="27"/>
      <c r="G68" s="27"/>
      <c r="H68" s="27"/>
      <c r="I68" s="141"/>
    </row>
    <row r="70" spans="1:13">
      <c r="B70" s="115" t="s">
        <v>94</v>
      </c>
      <c r="C70" s="115"/>
      <c r="D70" s="115"/>
      <c r="E70" s="115"/>
      <c r="F70" s="115"/>
    </row>
  </sheetData>
  <mergeCells count="13">
    <mergeCell ref="B8:B19"/>
    <mergeCell ref="B20:B31"/>
    <mergeCell ref="B32:B43"/>
    <mergeCell ref="B44:B55"/>
    <mergeCell ref="B56:B67"/>
    <mergeCell ref="B6:B7"/>
    <mergeCell ref="B2:H2"/>
    <mergeCell ref="B3:H3"/>
    <mergeCell ref="B4:H4"/>
    <mergeCell ref="B5:D5"/>
    <mergeCell ref="C6:C7"/>
    <mergeCell ref="E6:E7"/>
    <mergeCell ref="F6:H6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M70"/>
  <sheetViews>
    <sheetView zoomScale="118" zoomScaleNormal="118" workbookViewId="0">
      <selection activeCell="L8" sqref="L8"/>
    </sheetView>
  </sheetViews>
  <sheetFormatPr defaultRowHeight="12.75"/>
  <cols>
    <col min="1" max="1" width="2.42578125" style="28" customWidth="1"/>
    <col min="2" max="2" width="11.140625" style="28" customWidth="1"/>
    <col min="3" max="3" width="10.140625" style="28" customWidth="1"/>
    <col min="4" max="4" width="15.7109375" style="28" customWidth="1"/>
    <col min="5" max="5" width="13.5703125" style="28" customWidth="1"/>
    <col min="6" max="6" width="11.7109375" style="28" customWidth="1"/>
    <col min="7" max="8" width="10.7109375" style="28" customWidth="1"/>
    <col min="9" max="9" width="6.85546875" style="28" customWidth="1"/>
    <col min="10" max="24" width="9.140625" style="28" customWidth="1"/>
    <col min="25" max="256" width="9.140625" style="28"/>
    <col min="257" max="257" width="1.85546875" style="28" customWidth="1"/>
    <col min="258" max="258" width="15" style="28" customWidth="1"/>
    <col min="259" max="259" width="14.5703125" style="28" customWidth="1"/>
    <col min="260" max="260" width="13.85546875" style="28" customWidth="1"/>
    <col min="261" max="261" width="13.42578125" style="28" customWidth="1"/>
    <col min="262" max="262" width="10.7109375" style="28" customWidth="1"/>
    <col min="263" max="263" width="11.7109375" style="28" customWidth="1"/>
    <col min="264" max="264" width="11.85546875" style="28" customWidth="1"/>
    <col min="265" max="265" width="1.7109375" style="28" customWidth="1"/>
    <col min="266" max="280" width="9.140625" style="28" customWidth="1"/>
    <col min="281" max="512" width="9.140625" style="28"/>
    <col min="513" max="513" width="1.85546875" style="28" customWidth="1"/>
    <col min="514" max="514" width="15" style="28" customWidth="1"/>
    <col min="515" max="515" width="14.5703125" style="28" customWidth="1"/>
    <col min="516" max="516" width="13.85546875" style="28" customWidth="1"/>
    <col min="517" max="517" width="13.42578125" style="28" customWidth="1"/>
    <col min="518" max="518" width="10.7109375" style="28" customWidth="1"/>
    <col min="519" max="519" width="11.7109375" style="28" customWidth="1"/>
    <col min="520" max="520" width="11.85546875" style="28" customWidth="1"/>
    <col min="521" max="521" width="1.7109375" style="28" customWidth="1"/>
    <col min="522" max="536" width="9.140625" style="28" customWidth="1"/>
    <col min="537" max="768" width="9.140625" style="28"/>
    <col min="769" max="769" width="1.85546875" style="28" customWidth="1"/>
    <col min="770" max="770" width="15" style="28" customWidth="1"/>
    <col min="771" max="771" width="14.5703125" style="28" customWidth="1"/>
    <col min="772" max="772" width="13.85546875" style="28" customWidth="1"/>
    <col min="773" max="773" width="13.42578125" style="28" customWidth="1"/>
    <col min="774" max="774" width="10.7109375" style="28" customWidth="1"/>
    <col min="775" max="775" width="11.7109375" style="28" customWidth="1"/>
    <col min="776" max="776" width="11.85546875" style="28" customWidth="1"/>
    <col min="777" max="777" width="1.7109375" style="28" customWidth="1"/>
    <col min="778" max="792" width="9.140625" style="28" customWidth="1"/>
    <col min="793" max="1024" width="9.140625" style="28"/>
    <col min="1025" max="1025" width="1.85546875" style="28" customWidth="1"/>
    <col min="1026" max="1026" width="15" style="28" customWidth="1"/>
    <col min="1027" max="1027" width="14.5703125" style="28" customWidth="1"/>
    <col min="1028" max="1028" width="13.85546875" style="28" customWidth="1"/>
    <col min="1029" max="1029" width="13.42578125" style="28" customWidth="1"/>
    <col min="1030" max="1030" width="10.7109375" style="28" customWidth="1"/>
    <col min="1031" max="1031" width="11.7109375" style="28" customWidth="1"/>
    <col min="1032" max="1032" width="11.85546875" style="28" customWidth="1"/>
    <col min="1033" max="1033" width="1.7109375" style="28" customWidth="1"/>
    <col min="1034" max="1048" width="9.140625" style="28" customWidth="1"/>
    <col min="1049" max="1280" width="9.140625" style="28"/>
    <col min="1281" max="1281" width="1.85546875" style="28" customWidth="1"/>
    <col min="1282" max="1282" width="15" style="28" customWidth="1"/>
    <col min="1283" max="1283" width="14.5703125" style="28" customWidth="1"/>
    <col min="1284" max="1284" width="13.85546875" style="28" customWidth="1"/>
    <col min="1285" max="1285" width="13.42578125" style="28" customWidth="1"/>
    <col min="1286" max="1286" width="10.7109375" style="28" customWidth="1"/>
    <col min="1287" max="1287" width="11.7109375" style="28" customWidth="1"/>
    <col min="1288" max="1288" width="11.85546875" style="28" customWidth="1"/>
    <col min="1289" max="1289" width="1.7109375" style="28" customWidth="1"/>
    <col min="1290" max="1304" width="9.140625" style="28" customWidth="1"/>
    <col min="1305" max="1536" width="9.140625" style="28"/>
    <col min="1537" max="1537" width="1.85546875" style="28" customWidth="1"/>
    <col min="1538" max="1538" width="15" style="28" customWidth="1"/>
    <col min="1539" max="1539" width="14.5703125" style="28" customWidth="1"/>
    <col min="1540" max="1540" width="13.85546875" style="28" customWidth="1"/>
    <col min="1541" max="1541" width="13.42578125" style="28" customWidth="1"/>
    <col min="1542" max="1542" width="10.7109375" style="28" customWidth="1"/>
    <col min="1543" max="1543" width="11.7109375" style="28" customWidth="1"/>
    <col min="1544" max="1544" width="11.85546875" style="28" customWidth="1"/>
    <col min="1545" max="1545" width="1.7109375" style="28" customWidth="1"/>
    <col min="1546" max="1560" width="9.140625" style="28" customWidth="1"/>
    <col min="1561" max="1792" width="9.140625" style="28"/>
    <col min="1793" max="1793" width="1.85546875" style="28" customWidth="1"/>
    <col min="1794" max="1794" width="15" style="28" customWidth="1"/>
    <col min="1795" max="1795" width="14.5703125" style="28" customWidth="1"/>
    <col min="1796" max="1796" width="13.85546875" style="28" customWidth="1"/>
    <col min="1797" max="1797" width="13.42578125" style="28" customWidth="1"/>
    <col min="1798" max="1798" width="10.7109375" style="28" customWidth="1"/>
    <col min="1799" max="1799" width="11.7109375" style="28" customWidth="1"/>
    <col min="1800" max="1800" width="11.85546875" style="28" customWidth="1"/>
    <col min="1801" max="1801" width="1.7109375" style="28" customWidth="1"/>
    <col min="1802" max="1816" width="9.140625" style="28" customWidth="1"/>
    <col min="1817" max="2048" width="9.140625" style="28"/>
    <col min="2049" max="2049" width="1.85546875" style="28" customWidth="1"/>
    <col min="2050" max="2050" width="15" style="28" customWidth="1"/>
    <col min="2051" max="2051" width="14.5703125" style="28" customWidth="1"/>
    <col min="2052" max="2052" width="13.85546875" style="28" customWidth="1"/>
    <col min="2053" max="2053" width="13.42578125" style="28" customWidth="1"/>
    <col min="2054" max="2054" width="10.7109375" style="28" customWidth="1"/>
    <col min="2055" max="2055" width="11.7109375" style="28" customWidth="1"/>
    <col min="2056" max="2056" width="11.85546875" style="28" customWidth="1"/>
    <col min="2057" max="2057" width="1.7109375" style="28" customWidth="1"/>
    <col min="2058" max="2072" width="9.140625" style="28" customWidth="1"/>
    <col min="2073" max="2304" width="9.140625" style="28"/>
    <col min="2305" max="2305" width="1.85546875" style="28" customWidth="1"/>
    <col min="2306" max="2306" width="15" style="28" customWidth="1"/>
    <col min="2307" max="2307" width="14.5703125" style="28" customWidth="1"/>
    <col min="2308" max="2308" width="13.85546875" style="28" customWidth="1"/>
    <col min="2309" max="2309" width="13.42578125" style="28" customWidth="1"/>
    <col min="2310" max="2310" width="10.7109375" style="28" customWidth="1"/>
    <col min="2311" max="2311" width="11.7109375" style="28" customWidth="1"/>
    <col min="2312" max="2312" width="11.85546875" style="28" customWidth="1"/>
    <col min="2313" max="2313" width="1.7109375" style="28" customWidth="1"/>
    <col min="2314" max="2328" width="9.140625" style="28" customWidth="1"/>
    <col min="2329" max="2560" width="9.140625" style="28"/>
    <col min="2561" max="2561" width="1.85546875" style="28" customWidth="1"/>
    <col min="2562" max="2562" width="15" style="28" customWidth="1"/>
    <col min="2563" max="2563" width="14.5703125" style="28" customWidth="1"/>
    <col min="2564" max="2564" width="13.85546875" style="28" customWidth="1"/>
    <col min="2565" max="2565" width="13.42578125" style="28" customWidth="1"/>
    <col min="2566" max="2566" width="10.7109375" style="28" customWidth="1"/>
    <col min="2567" max="2567" width="11.7109375" style="28" customWidth="1"/>
    <col min="2568" max="2568" width="11.85546875" style="28" customWidth="1"/>
    <col min="2569" max="2569" width="1.7109375" style="28" customWidth="1"/>
    <col min="2570" max="2584" width="9.140625" style="28" customWidth="1"/>
    <col min="2585" max="2816" width="9.140625" style="28"/>
    <col min="2817" max="2817" width="1.85546875" style="28" customWidth="1"/>
    <col min="2818" max="2818" width="15" style="28" customWidth="1"/>
    <col min="2819" max="2819" width="14.5703125" style="28" customWidth="1"/>
    <col min="2820" max="2820" width="13.85546875" style="28" customWidth="1"/>
    <col min="2821" max="2821" width="13.42578125" style="28" customWidth="1"/>
    <col min="2822" max="2822" width="10.7109375" style="28" customWidth="1"/>
    <col min="2823" max="2823" width="11.7109375" style="28" customWidth="1"/>
    <col min="2824" max="2824" width="11.85546875" style="28" customWidth="1"/>
    <col min="2825" max="2825" width="1.7109375" style="28" customWidth="1"/>
    <col min="2826" max="2840" width="9.140625" style="28" customWidth="1"/>
    <col min="2841" max="3072" width="9.140625" style="28"/>
    <col min="3073" max="3073" width="1.85546875" style="28" customWidth="1"/>
    <col min="3074" max="3074" width="15" style="28" customWidth="1"/>
    <col min="3075" max="3075" width="14.5703125" style="28" customWidth="1"/>
    <col min="3076" max="3076" width="13.85546875" style="28" customWidth="1"/>
    <col min="3077" max="3077" width="13.42578125" style="28" customWidth="1"/>
    <col min="3078" max="3078" width="10.7109375" style="28" customWidth="1"/>
    <col min="3079" max="3079" width="11.7109375" style="28" customWidth="1"/>
    <col min="3080" max="3080" width="11.85546875" style="28" customWidth="1"/>
    <col min="3081" max="3081" width="1.7109375" style="28" customWidth="1"/>
    <col min="3082" max="3096" width="9.140625" style="28" customWidth="1"/>
    <col min="3097" max="3328" width="9.140625" style="28"/>
    <col min="3329" max="3329" width="1.85546875" style="28" customWidth="1"/>
    <col min="3330" max="3330" width="15" style="28" customWidth="1"/>
    <col min="3331" max="3331" width="14.5703125" style="28" customWidth="1"/>
    <col min="3332" max="3332" width="13.85546875" style="28" customWidth="1"/>
    <col min="3333" max="3333" width="13.42578125" style="28" customWidth="1"/>
    <col min="3334" max="3334" width="10.7109375" style="28" customWidth="1"/>
    <col min="3335" max="3335" width="11.7109375" style="28" customWidth="1"/>
    <col min="3336" max="3336" width="11.85546875" style="28" customWidth="1"/>
    <col min="3337" max="3337" width="1.7109375" style="28" customWidth="1"/>
    <col min="3338" max="3352" width="9.140625" style="28" customWidth="1"/>
    <col min="3353" max="3584" width="9.140625" style="28"/>
    <col min="3585" max="3585" width="1.85546875" style="28" customWidth="1"/>
    <col min="3586" max="3586" width="15" style="28" customWidth="1"/>
    <col min="3587" max="3587" width="14.5703125" style="28" customWidth="1"/>
    <col min="3588" max="3588" width="13.85546875" style="28" customWidth="1"/>
    <col min="3589" max="3589" width="13.42578125" style="28" customWidth="1"/>
    <col min="3590" max="3590" width="10.7109375" style="28" customWidth="1"/>
    <col min="3591" max="3591" width="11.7109375" style="28" customWidth="1"/>
    <col min="3592" max="3592" width="11.85546875" style="28" customWidth="1"/>
    <col min="3593" max="3593" width="1.7109375" style="28" customWidth="1"/>
    <col min="3594" max="3608" width="9.140625" style="28" customWidth="1"/>
    <col min="3609" max="3840" width="9.140625" style="28"/>
    <col min="3841" max="3841" width="1.85546875" style="28" customWidth="1"/>
    <col min="3842" max="3842" width="15" style="28" customWidth="1"/>
    <col min="3843" max="3843" width="14.5703125" style="28" customWidth="1"/>
    <col min="3844" max="3844" width="13.85546875" style="28" customWidth="1"/>
    <col min="3845" max="3845" width="13.42578125" style="28" customWidth="1"/>
    <col min="3846" max="3846" width="10.7109375" style="28" customWidth="1"/>
    <col min="3847" max="3847" width="11.7109375" style="28" customWidth="1"/>
    <col min="3848" max="3848" width="11.85546875" style="28" customWidth="1"/>
    <col min="3849" max="3849" width="1.7109375" style="28" customWidth="1"/>
    <col min="3850" max="3864" width="9.140625" style="28" customWidth="1"/>
    <col min="3865" max="4096" width="9.140625" style="28"/>
    <col min="4097" max="4097" width="1.85546875" style="28" customWidth="1"/>
    <col min="4098" max="4098" width="15" style="28" customWidth="1"/>
    <col min="4099" max="4099" width="14.5703125" style="28" customWidth="1"/>
    <col min="4100" max="4100" width="13.85546875" style="28" customWidth="1"/>
    <col min="4101" max="4101" width="13.42578125" style="28" customWidth="1"/>
    <col min="4102" max="4102" width="10.7109375" style="28" customWidth="1"/>
    <col min="4103" max="4103" width="11.7109375" style="28" customWidth="1"/>
    <col min="4104" max="4104" width="11.85546875" style="28" customWidth="1"/>
    <col min="4105" max="4105" width="1.7109375" style="28" customWidth="1"/>
    <col min="4106" max="4120" width="9.140625" style="28" customWidth="1"/>
    <col min="4121" max="4352" width="9.140625" style="28"/>
    <col min="4353" max="4353" width="1.85546875" style="28" customWidth="1"/>
    <col min="4354" max="4354" width="15" style="28" customWidth="1"/>
    <col min="4355" max="4355" width="14.5703125" style="28" customWidth="1"/>
    <col min="4356" max="4356" width="13.85546875" style="28" customWidth="1"/>
    <col min="4357" max="4357" width="13.42578125" style="28" customWidth="1"/>
    <col min="4358" max="4358" width="10.7109375" style="28" customWidth="1"/>
    <col min="4359" max="4359" width="11.7109375" style="28" customWidth="1"/>
    <col min="4360" max="4360" width="11.85546875" style="28" customWidth="1"/>
    <col min="4361" max="4361" width="1.7109375" style="28" customWidth="1"/>
    <col min="4362" max="4376" width="9.140625" style="28" customWidth="1"/>
    <col min="4377" max="4608" width="9.140625" style="28"/>
    <col min="4609" max="4609" width="1.85546875" style="28" customWidth="1"/>
    <col min="4610" max="4610" width="15" style="28" customWidth="1"/>
    <col min="4611" max="4611" width="14.5703125" style="28" customWidth="1"/>
    <col min="4612" max="4612" width="13.85546875" style="28" customWidth="1"/>
    <col min="4613" max="4613" width="13.42578125" style="28" customWidth="1"/>
    <col min="4614" max="4614" width="10.7109375" style="28" customWidth="1"/>
    <col min="4615" max="4615" width="11.7109375" style="28" customWidth="1"/>
    <col min="4616" max="4616" width="11.85546875" style="28" customWidth="1"/>
    <col min="4617" max="4617" width="1.7109375" style="28" customWidth="1"/>
    <col min="4618" max="4632" width="9.140625" style="28" customWidth="1"/>
    <col min="4633" max="4864" width="9.140625" style="28"/>
    <col min="4865" max="4865" width="1.85546875" style="28" customWidth="1"/>
    <col min="4866" max="4866" width="15" style="28" customWidth="1"/>
    <col min="4867" max="4867" width="14.5703125" style="28" customWidth="1"/>
    <col min="4868" max="4868" width="13.85546875" style="28" customWidth="1"/>
    <col min="4869" max="4869" width="13.42578125" style="28" customWidth="1"/>
    <col min="4870" max="4870" width="10.7109375" style="28" customWidth="1"/>
    <col min="4871" max="4871" width="11.7109375" style="28" customWidth="1"/>
    <col min="4872" max="4872" width="11.85546875" style="28" customWidth="1"/>
    <col min="4873" max="4873" width="1.7109375" style="28" customWidth="1"/>
    <col min="4874" max="4888" width="9.140625" style="28" customWidth="1"/>
    <col min="4889" max="5120" width="9.140625" style="28"/>
    <col min="5121" max="5121" width="1.85546875" style="28" customWidth="1"/>
    <col min="5122" max="5122" width="15" style="28" customWidth="1"/>
    <col min="5123" max="5123" width="14.5703125" style="28" customWidth="1"/>
    <col min="5124" max="5124" width="13.85546875" style="28" customWidth="1"/>
    <col min="5125" max="5125" width="13.42578125" style="28" customWidth="1"/>
    <col min="5126" max="5126" width="10.7109375" style="28" customWidth="1"/>
    <col min="5127" max="5127" width="11.7109375" style="28" customWidth="1"/>
    <col min="5128" max="5128" width="11.85546875" style="28" customWidth="1"/>
    <col min="5129" max="5129" width="1.7109375" style="28" customWidth="1"/>
    <col min="5130" max="5144" width="9.140625" style="28" customWidth="1"/>
    <col min="5145" max="5376" width="9.140625" style="28"/>
    <col min="5377" max="5377" width="1.85546875" style="28" customWidth="1"/>
    <col min="5378" max="5378" width="15" style="28" customWidth="1"/>
    <col min="5379" max="5379" width="14.5703125" style="28" customWidth="1"/>
    <col min="5380" max="5380" width="13.85546875" style="28" customWidth="1"/>
    <col min="5381" max="5381" width="13.42578125" style="28" customWidth="1"/>
    <col min="5382" max="5382" width="10.7109375" style="28" customWidth="1"/>
    <col min="5383" max="5383" width="11.7109375" style="28" customWidth="1"/>
    <col min="5384" max="5384" width="11.85546875" style="28" customWidth="1"/>
    <col min="5385" max="5385" width="1.7109375" style="28" customWidth="1"/>
    <col min="5386" max="5400" width="9.140625" style="28" customWidth="1"/>
    <col min="5401" max="5632" width="9.140625" style="28"/>
    <col min="5633" max="5633" width="1.85546875" style="28" customWidth="1"/>
    <col min="5634" max="5634" width="15" style="28" customWidth="1"/>
    <col min="5635" max="5635" width="14.5703125" style="28" customWidth="1"/>
    <col min="5636" max="5636" width="13.85546875" style="28" customWidth="1"/>
    <col min="5637" max="5637" width="13.42578125" style="28" customWidth="1"/>
    <col min="5638" max="5638" width="10.7109375" style="28" customWidth="1"/>
    <col min="5639" max="5639" width="11.7109375" style="28" customWidth="1"/>
    <col min="5640" max="5640" width="11.85546875" style="28" customWidth="1"/>
    <col min="5641" max="5641" width="1.7109375" style="28" customWidth="1"/>
    <col min="5642" max="5656" width="9.140625" style="28" customWidth="1"/>
    <col min="5657" max="5888" width="9.140625" style="28"/>
    <col min="5889" max="5889" width="1.85546875" style="28" customWidth="1"/>
    <col min="5890" max="5890" width="15" style="28" customWidth="1"/>
    <col min="5891" max="5891" width="14.5703125" style="28" customWidth="1"/>
    <col min="5892" max="5892" width="13.85546875" style="28" customWidth="1"/>
    <col min="5893" max="5893" width="13.42578125" style="28" customWidth="1"/>
    <col min="5894" max="5894" width="10.7109375" style="28" customWidth="1"/>
    <col min="5895" max="5895" width="11.7109375" style="28" customWidth="1"/>
    <col min="5896" max="5896" width="11.85546875" style="28" customWidth="1"/>
    <col min="5897" max="5897" width="1.7109375" style="28" customWidth="1"/>
    <col min="5898" max="5912" width="9.140625" style="28" customWidth="1"/>
    <col min="5913" max="6144" width="9.140625" style="28"/>
    <col min="6145" max="6145" width="1.85546875" style="28" customWidth="1"/>
    <col min="6146" max="6146" width="15" style="28" customWidth="1"/>
    <col min="6147" max="6147" width="14.5703125" style="28" customWidth="1"/>
    <col min="6148" max="6148" width="13.85546875" style="28" customWidth="1"/>
    <col min="6149" max="6149" width="13.42578125" style="28" customWidth="1"/>
    <col min="6150" max="6150" width="10.7109375" style="28" customWidth="1"/>
    <col min="6151" max="6151" width="11.7109375" style="28" customWidth="1"/>
    <col min="6152" max="6152" width="11.85546875" style="28" customWidth="1"/>
    <col min="6153" max="6153" width="1.7109375" style="28" customWidth="1"/>
    <col min="6154" max="6168" width="9.140625" style="28" customWidth="1"/>
    <col min="6169" max="6400" width="9.140625" style="28"/>
    <col min="6401" max="6401" width="1.85546875" style="28" customWidth="1"/>
    <col min="6402" max="6402" width="15" style="28" customWidth="1"/>
    <col min="6403" max="6403" width="14.5703125" style="28" customWidth="1"/>
    <col min="6404" max="6404" width="13.85546875" style="28" customWidth="1"/>
    <col min="6405" max="6405" width="13.42578125" style="28" customWidth="1"/>
    <col min="6406" max="6406" width="10.7109375" style="28" customWidth="1"/>
    <col min="6407" max="6407" width="11.7109375" style="28" customWidth="1"/>
    <col min="6408" max="6408" width="11.85546875" style="28" customWidth="1"/>
    <col min="6409" max="6409" width="1.7109375" style="28" customWidth="1"/>
    <col min="6410" max="6424" width="9.140625" style="28" customWidth="1"/>
    <col min="6425" max="6656" width="9.140625" style="28"/>
    <col min="6657" max="6657" width="1.85546875" style="28" customWidth="1"/>
    <col min="6658" max="6658" width="15" style="28" customWidth="1"/>
    <col min="6659" max="6659" width="14.5703125" style="28" customWidth="1"/>
    <col min="6660" max="6660" width="13.85546875" style="28" customWidth="1"/>
    <col min="6661" max="6661" width="13.42578125" style="28" customWidth="1"/>
    <col min="6662" max="6662" width="10.7109375" style="28" customWidth="1"/>
    <col min="6663" max="6663" width="11.7109375" style="28" customWidth="1"/>
    <col min="6664" max="6664" width="11.85546875" style="28" customWidth="1"/>
    <col min="6665" max="6665" width="1.7109375" style="28" customWidth="1"/>
    <col min="6666" max="6680" width="9.140625" style="28" customWidth="1"/>
    <col min="6681" max="6912" width="9.140625" style="28"/>
    <col min="6913" max="6913" width="1.85546875" style="28" customWidth="1"/>
    <col min="6914" max="6914" width="15" style="28" customWidth="1"/>
    <col min="6915" max="6915" width="14.5703125" style="28" customWidth="1"/>
    <col min="6916" max="6916" width="13.85546875" style="28" customWidth="1"/>
    <col min="6917" max="6917" width="13.42578125" style="28" customWidth="1"/>
    <col min="6918" max="6918" width="10.7109375" style="28" customWidth="1"/>
    <col min="6919" max="6919" width="11.7109375" style="28" customWidth="1"/>
    <col min="6920" max="6920" width="11.85546875" style="28" customWidth="1"/>
    <col min="6921" max="6921" width="1.7109375" style="28" customWidth="1"/>
    <col min="6922" max="6936" width="9.140625" style="28" customWidth="1"/>
    <col min="6937" max="7168" width="9.140625" style="28"/>
    <col min="7169" max="7169" width="1.85546875" style="28" customWidth="1"/>
    <col min="7170" max="7170" width="15" style="28" customWidth="1"/>
    <col min="7171" max="7171" width="14.5703125" style="28" customWidth="1"/>
    <col min="7172" max="7172" width="13.85546875" style="28" customWidth="1"/>
    <col min="7173" max="7173" width="13.42578125" style="28" customWidth="1"/>
    <col min="7174" max="7174" width="10.7109375" style="28" customWidth="1"/>
    <col min="7175" max="7175" width="11.7109375" style="28" customWidth="1"/>
    <col min="7176" max="7176" width="11.85546875" style="28" customWidth="1"/>
    <col min="7177" max="7177" width="1.7109375" style="28" customWidth="1"/>
    <col min="7178" max="7192" width="9.140625" style="28" customWidth="1"/>
    <col min="7193" max="7424" width="9.140625" style="28"/>
    <col min="7425" max="7425" width="1.85546875" style="28" customWidth="1"/>
    <col min="7426" max="7426" width="15" style="28" customWidth="1"/>
    <col min="7427" max="7427" width="14.5703125" style="28" customWidth="1"/>
    <col min="7428" max="7428" width="13.85546875" style="28" customWidth="1"/>
    <col min="7429" max="7429" width="13.42578125" style="28" customWidth="1"/>
    <col min="7430" max="7430" width="10.7109375" style="28" customWidth="1"/>
    <col min="7431" max="7431" width="11.7109375" style="28" customWidth="1"/>
    <col min="7432" max="7432" width="11.85546875" style="28" customWidth="1"/>
    <col min="7433" max="7433" width="1.7109375" style="28" customWidth="1"/>
    <col min="7434" max="7448" width="9.140625" style="28" customWidth="1"/>
    <col min="7449" max="7680" width="9.140625" style="28"/>
    <col min="7681" max="7681" width="1.85546875" style="28" customWidth="1"/>
    <col min="7682" max="7682" width="15" style="28" customWidth="1"/>
    <col min="7683" max="7683" width="14.5703125" style="28" customWidth="1"/>
    <col min="7684" max="7684" width="13.85546875" style="28" customWidth="1"/>
    <col min="7685" max="7685" width="13.42578125" style="28" customWidth="1"/>
    <col min="7686" max="7686" width="10.7109375" style="28" customWidth="1"/>
    <col min="7687" max="7687" width="11.7109375" style="28" customWidth="1"/>
    <col min="7688" max="7688" width="11.85546875" style="28" customWidth="1"/>
    <col min="7689" max="7689" width="1.7109375" style="28" customWidth="1"/>
    <col min="7690" max="7704" width="9.140625" style="28" customWidth="1"/>
    <col min="7705" max="7936" width="9.140625" style="28"/>
    <col min="7937" max="7937" width="1.85546875" style="28" customWidth="1"/>
    <col min="7938" max="7938" width="15" style="28" customWidth="1"/>
    <col min="7939" max="7939" width="14.5703125" style="28" customWidth="1"/>
    <col min="7940" max="7940" width="13.85546875" style="28" customWidth="1"/>
    <col min="7941" max="7941" width="13.42578125" style="28" customWidth="1"/>
    <col min="7942" max="7942" width="10.7109375" style="28" customWidth="1"/>
    <col min="7943" max="7943" width="11.7109375" style="28" customWidth="1"/>
    <col min="7944" max="7944" width="11.85546875" style="28" customWidth="1"/>
    <col min="7945" max="7945" width="1.7109375" style="28" customWidth="1"/>
    <col min="7946" max="7960" width="9.140625" style="28" customWidth="1"/>
    <col min="7961" max="8192" width="9.140625" style="28"/>
    <col min="8193" max="8193" width="1.85546875" style="28" customWidth="1"/>
    <col min="8194" max="8194" width="15" style="28" customWidth="1"/>
    <col min="8195" max="8195" width="14.5703125" style="28" customWidth="1"/>
    <col min="8196" max="8196" width="13.85546875" style="28" customWidth="1"/>
    <col min="8197" max="8197" width="13.42578125" style="28" customWidth="1"/>
    <col min="8198" max="8198" width="10.7109375" style="28" customWidth="1"/>
    <col min="8199" max="8199" width="11.7109375" style="28" customWidth="1"/>
    <col min="8200" max="8200" width="11.85546875" style="28" customWidth="1"/>
    <col min="8201" max="8201" width="1.7109375" style="28" customWidth="1"/>
    <col min="8202" max="8216" width="9.140625" style="28" customWidth="1"/>
    <col min="8217" max="8448" width="9.140625" style="28"/>
    <col min="8449" max="8449" width="1.85546875" style="28" customWidth="1"/>
    <col min="8450" max="8450" width="15" style="28" customWidth="1"/>
    <col min="8451" max="8451" width="14.5703125" style="28" customWidth="1"/>
    <col min="8452" max="8452" width="13.85546875" style="28" customWidth="1"/>
    <col min="8453" max="8453" width="13.42578125" style="28" customWidth="1"/>
    <col min="8454" max="8454" width="10.7109375" style="28" customWidth="1"/>
    <col min="8455" max="8455" width="11.7109375" style="28" customWidth="1"/>
    <col min="8456" max="8456" width="11.85546875" style="28" customWidth="1"/>
    <col min="8457" max="8457" width="1.7109375" style="28" customWidth="1"/>
    <col min="8458" max="8472" width="9.140625" style="28" customWidth="1"/>
    <col min="8473" max="8704" width="9.140625" style="28"/>
    <col min="8705" max="8705" width="1.85546875" style="28" customWidth="1"/>
    <col min="8706" max="8706" width="15" style="28" customWidth="1"/>
    <col min="8707" max="8707" width="14.5703125" style="28" customWidth="1"/>
    <col min="8708" max="8708" width="13.85546875" style="28" customWidth="1"/>
    <col min="8709" max="8709" width="13.42578125" style="28" customWidth="1"/>
    <col min="8710" max="8710" width="10.7109375" style="28" customWidth="1"/>
    <col min="8711" max="8711" width="11.7109375" style="28" customWidth="1"/>
    <col min="8712" max="8712" width="11.85546875" style="28" customWidth="1"/>
    <col min="8713" max="8713" width="1.7109375" style="28" customWidth="1"/>
    <col min="8714" max="8728" width="9.140625" style="28" customWidth="1"/>
    <col min="8729" max="8960" width="9.140625" style="28"/>
    <col min="8961" max="8961" width="1.85546875" style="28" customWidth="1"/>
    <col min="8962" max="8962" width="15" style="28" customWidth="1"/>
    <col min="8963" max="8963" width="14.5703125" style="28" customWidth="1"/>
    <col min="8964" max="8964" width="13.85546875" style="28" customWidth="1"/>
    <col min="8965" max="8965" width="13.42578125" style="28" customWidth="1"/>
    <col min="8966" max="8966" width="10.7109375" style="28" customWidth="1"/>
    <col min="8967" max="8967" width="11.7109375" style="28" customWidth="1"/>
    <col min="8968" max="8968" width="11.85546875" style="28" customWidth="1"/>
    <col min="8969" max="8969" width="1.7109375" style="28" customWidth="1"/>
    <col min="8970" max="8984" width="9.140625" style="28" customWidth="1"/>
    <col min="8985" max="9216" width="9.140625" style="28"/>
    <col min="9217" max="9217" width="1.85546875" style="28" customWidth="1"/>
    <col min="9218" max="9218" width="15" style="28" customWidth="1"/>
    <col min="9219" max="9219" width="14.5703125" style="28" customWidth="1"/>
    <col min="9220" max="9220" width="13.85546875" style="28" customWidth="1"/>
    <col min="9221" max="9221" width="13.42578125" style="28" customWidth="1"/>
    <col min="9222" max="9222" width="10.7109375" style="28" customWidth="1"/>
    <col min="9223" max="9223" width="11.7109375" style="28" customWidth="1"/>
    <col min="9224" max="9224" width="11.85546875" style="28" customWidth="1"/>
    <col min="9225" max="9225" width="1.7109375" style="28" customWidth="1"/>
    <col min="9226" max="9240" width="9.140625" style="28" customWidth="1"/>
    <col min="9241" max="9472" width="9.140625" style="28"/>
    <col min="9473" max="9473" width="1.85546875" style="28" customWidth="1"/>
    <col min="9474" max="9474" width="15" style="28" customWidth="1"/>
    <col min="9475" max="9475" width="14.5703125" style="28" customWidth="1"/>
    <col min="9476" max="9476" width="13.85546875" style="28" customWidth="1"/>
    <col min="9477" max="9477" width="13.42578125" style="28" customWidth="1"/>
    <col min="9478" max="9478" width="10.7109375" style="28" customWidth="1"/>
    <col min="9479" max="9479" width="11.7109375" style="28" customWidth="1"/>
    <col min="9480" max="9480" width="11.85546875" style="28" customWidth="1"/>
    <col min="9481" max="9481" width="1.7109375" style="28" customWidth="1"/>
    <col min="9482" max="9496" width="9.140625" style="28" customWidth="1"/>
    <col min="9497" max="9728" width="9.140625" style="28"/>
    <col min="9729" max="9729" width="1.85546875" style="28" customWidth="1"/>
    <col min="9730" max="9730" width="15" style="28" customWidth="1"/>
    <col min="9731" max="9731" width="14.5703125" style="28" customWidth="1"/>
    <col min="9732" max="9732" width="13.85546875" style="28" customWidth="1"/>
    <col min="9733" max="9733" width="13.42578125" style="28" customWidth="1"/>
    <col min="9734" max="9734" width="10.7109375" style="28" customWidth="1"/>
    <col min="9735" max="9735" width="11.7109375" style="28" customWidth="1"/>
    <col min="9736" max="9736" width="11.85546875" style="28" customWidth="1"/>
    <col min="9737" max="9737" width="1.7109375" style="28" customWidth="1"/>
    <col min="9738" max="9752" width="9.140625" style="28" customWidth="1"/>
    <col min="9753" max="9984" width="9.140625" style="28"/>
    <col min="9985" max="9985" width="1.85546875" style="28" customWidth="1"/>
    <col min="9986" max="9986" width="15" style="28" customWidth="1"/>
    <col min="9987" max="9987" width="14.5703125" style="28" customWidth="1"/>
    <col min="9988" max="9988" width="13.85546875" style="28" customWidth="1"/>
    <col min="9989" max="9989" width="13.42578125" style="28" customWidth="1"/>
    <col min="9990" max="9990" width="10.7109375" style="28" customWidth="1"/>
    <col min="9991" max="9991" width="11.7109375" style="28" customWidth="1"/>
    <col min="9992" max="9992" width="11.85546875" style="28" customWidth="1"/>
    <col min="9993" max="9993" width="1.7109375" style="28" customWidth="1"/>
    <col min="9994" max="10008" width="9.140625" style="28" customWidth="1"/>
    <col min="10009" max="10240" width="9.140625" style="28"/>
    <col min="10241" max="10241" width="1.85546875" style="28" customWidth="1"/>
    <col min="10242" max="10242" width="15" style="28" customWidth="1"/>
    <col min="10243" max="10243" width="14.5703125" style="28" customWidth="1"/>
    <col min="10244" max="10244" width="13.85546875" style="28" customWidth="1"/>
    <col min="10245" max="10245" width="13.42578125" style="28" customWidth="1"/>
    <col min="10246" max="10246" width="10.7109375" style="28" customWidth="1"/>
    <col min="10247" max="10247" width="11.7109375" style="28" customWidth="1"/>
    <col min="10248" max="10248" width="11.85546875" style="28" customWidth="1"/>
    <col min="10249" max="10249" width="1.7109375" style="28" customWidth="1"/>
    <col min="10250" max="10264" width="9.140625" style="28" customWidth="1"/>
    <col min="10265" max="10496" width="9.140625" style="28"/>
    <col min="10497" max="10497" width="1.85546875" style="28" customWidth="1"/>
    <col min="10498" max="10498" width="15" style="28" customWidth="1"/>
    <col min="10499" max="10499" width="14.5703125" style="28" customWidth="1"/>
    <col min="10500" max="10500" width="13.85546875" style="28" customWidth="1"/>
    <col min="10501" max="10501" width="13.42578125" style="28" customWidth="1"/>
    <col min="10502" max="10502" width="10.7109375" style="28" customWidth="1"/>
    <col min="10503" max="10503" width="11.7109375" style="28" customWidth="1"/>
    <col min="10504" max="10504" width="11.85546875" style="28" customWidth="1"/>
    <col min="10505" max="10505" width="1.7109375" style="28" customWidth="1"/>
    <col min="10506" max="10520" width="9.140625" style="28" customWidth="1"/>
    <col min="10521" max="10752" width="9.140625" style="28"/>
    <col min="10753" max="10753" width="1.85546875" style="28" customWidth="1"/>
    <col min="10754" max="10754" width="15" style="28" customWidth="1"/>
    <col min="10755" max="10755" width="14.5703125" style="28" customWidth="1"/>
    <col min="10756" max="10756" width="13.85546875" style="28" customWidth="1"/>
    <col min="10757" max="10757" width="13.42578125" style="28" customWidth="1"/>
    <col min="10758" max="10758" width="10.7109375" style="28" customWidth="1"/>
    <col min="10759" max="10759" width="11.7109375" style="28" customWidth="1"/>
    <col min="10760" max="10760" width="11.85546875" style="28" customWidth="1"/>
    <col min="10761" max="10761" width="1.7109375" style="28" customWidth="1"/>
    <col min="10762" max="10776" width="9.140625" style="28" customWidth="1"/>
    <col min="10777" max="11008" width="9.140625" style="28"/>
    <col min="11009" max="11009" width="1.85546875" style="28" customWidth="1"/>
    <col min="11010" max="11010" width="15" style="28" customWidth="1"/>
    <col min="11011" max="11011" width="14.5703125" style="28" customWidth="1"/>
    <col min="11012" max="11012" width="13.85546875" style="28" customWidth="1"/>
    <col min="11013" max="11013" width="13.42578125" style="28" customWidth="1"/>
    <col min="11014" max="11014" width="10.7109375" style="28" customWidth="1"/>
    <col min="11015" max="11015" width="11.7109375" style="28" customWidth="1"/>
    <col min="11016" max="11016" width="11.85546875" style="28" customWidth="1"/>
    <col min="11017" max="11017" width="1.7109375" style="28" customWidth="1"/>
    <col min="11018" max="11032" width="9.140625" style="28" customWidth="1"/>
    <col min="11033" max="11264" width="9.140625" style="28"/>
    <col min="11265" max="11265" width="1.85546875" style="28" customWidth="1"/>
    <col min="11266" max="11266" width="15" style="28" customWidth="1"/>
    <col min="11267" max="11267" width="14.5703125" style="28" customWidth="1"/>
    <col min="11268" max="11268" width="13.85546875" style="28" customWidth="1"/>
    <col min="11269" max="11269" width="13.42578125" style="28" customWidth="1"/>
    <col min="11270" max="11270" width="10.7109375" style="28" customWidth="1"/>
    <col min="11271" max="11271" width="11.7109375" style="28" customWidth="1"/>
    <col min="11272" max="11272" width="11.85546875" style="28" customWidth="1"/>
    <col min="11273" max="11273" width="1.7109375" style="28" customWidth="1"/>
    <col min="11274" max="11288" width="9.140625" style="28" customWidth="1"/>
    <col min="11289" max="11520" width="9.140625" style="28"/>
    <col min="11521" max="11521" width="1.85546875" style="28" customWidth="1"/>
    <col min="11522" max="11522" width="15" style="28" customWidth="1"/>
    <col min="11523" max="11523" width="14.5703125" style="28" customWidth="1"/>
    <col min="11524" max="11524" width="13.85546875" style="28" customWidth="1"/>
    <col min="11525" max="11525" width="13.42578125" style="28" customWidth="1"/>
    <col min="11526" max="11526" width="10.7109375" style="28" customWidth="1"/>
    <col min="11527" max="11527" width="11.7109375" style="28" customWidth="1"/>
    <col min="11528" max="11528" width="11.85546875" style="28" customWidth="1"/>
    <col min="11529" max="11529" width="1.7109375" style="28" customWidth="1"/>
    <col min="11530" max="11544" width="9.140625" style="28" customWidth="1"/>
    <col min="11545" max="11776" width="9.140625" style="28"/>
    <col min="11777" max="11777" width="1.85546875" style="28" customWidth="1"/>
    <col min="11778" max="11778" width="15" style="28" customWidth="1"/>
    <col min="11779" max="11779" width="14.5703125" style="28" customWidth="1"/>
    <col min="11780" max="11780" width="13.85546875" style="28" customWidth="1"/>
    <col min="11781" max="11781" width="13.42578125" style="28" customWidth="1"/>
    <col min="11782" max="11782" width="10.7109375" style="28" customWidth="1"/>
    <col min="11783" max="11783" width="11.7109375" style="28" customWidth="1"/>
    <col min="11784" max="11784" width="11.85546875" style="28" customWidth="1"/>
    <col min="11785" max="11785" width="1.7109375" style="28" customWidth="1"/>
    <col min="11786" max="11800" width="9.140625" style="28" customWidth="1"/>
    <col min="11801" max="12032" width="9.140625" style="28"/>
    <col min="12033" max="12033" width="1.85546875" style="28" customWidth="1"/>
    <col min="12034" max="12034" width="15" style="28" customWidth="1"/>
    <col min="12035" max="12035" width="14.5703125" style="28" customWidth="1"/>
    <col min="12036" max="12036" width="13.85546875" style="28" customWidth="1"/>
    <col min="12037" max="12037" width="13.42578125" style="28" customWidth="1"/>
    <col min="12038" max="12038" width="10.7109375" style="28" customWidth="1"/>
    <col min="12039" max="12039" width="11.7109375" style="28" customWidth="1"/>
    <col min="12040" max="12040" width="11.85546875" style="28" customWidth="1"/>
    <col min="12041" max="12041" width="1.7109375" style="28" customWidth="1"/>
    <col min="12042" max="12056" width="9.140625" style="28" customWidth="1"/>
    <col min="12057" max="12288" width="9.140625" style="28"/>
    <col min="12289" max="12289" width="1.85546875" style="28" customWidth="1"/>
    <col min="12290" max="12290" width="15" style="28" customWidth="1"/>
    <col min="12291" max="12291" width="14.5703125" style="28" customWidth="1"/>
    <col min="12292" max="12292" width="13.85546875" style="28" customWidth="1"/>
    <col min="12293" max="12293" width="13.42578125" style="28" customWidth="1"/>
    <col min="12294" max="12294" width="10.7109375" style="28" customWidth="1"/>
    <col min="12295" max="12295" width="11.7109375" style="28" customWidth="1"/>
    <col min="12296" max="12296" width="11.85546875" style="28" customWidth="1"/>
    <col min="12297" max="12297" width="1.7109375" style="28" customWidth="1"/>
    <col min="12298" max="12312" width="9.140625" style="28" customWidth="1"/>
    <col min="12313" max="12544" width="9.140625" style="28"/>
    <col min="12545" max="12545" width="1.85546875" style="28" customWidth="1"/>
    <col min="12546" max="12546" width="15" style="28" customWidth="1"/>
    <col min="12547" max="12547" width="14.5703125" style="28" customWidth="1"/>
    <col min="12548" max="12548" width="13.85546875" style="28" customWidth="1"/>
    <col min="12549" max="12549" width="13.42578125" style="28" customWidth="1"/>
    <col min="12550" max="12550" width="10.7109375" style="28" customWidth="1"/>
    <col min="12551" max="12551" width="11.7109375" style="28" customWidth="1"/>
    <col min="12552" max="12552" width="11.85546875" style="28" customWidth="1"/>
    <col min="12553" max="12553" width="1.7109375" style="28" customWidth="1"/>
    <col min="12554" max="12568" width="9.140625" style="28" customWidth="1"/>
    <col min="12569" max="12800" width="9.140625" style="28"/>
    <col min="12801" max="12801" width="1.85546875" style="28" customWidth="1"/>
    <col min="12802" max="12802" width="15" style="28" customWidth="1"/>
    <col min="12803" max="12803" width="14.5703125" style="28" customWidth="1"/>
    <col min="12804" max="12804" width="13.85546875" style="28" customWidth="1"/>
    <col min="12805" max="12805" width="13.42578125" style="28" customWidth="1"/>
    <col min="12806" max="12806" width="10.7109375" style="28" customWidth="1"/>
    <col min="12807" max="12807" width="11.7109375" style="28" customWidth="1"/>
    <col min="12808" max="12808" width="11.85546875" style="28" customWidth="1"/>
    <col min="12809" max="12809" width="1.7109375" style="28" customWidth="1"/>
    <col min="12810" max="12824" width="9.140625" style="28" customWidth="1"/>
    <col min="12825" max="13056" width="9.140625" style="28"/>
    <col min="13057" max="13057" width="1.85546875" style="28" customWidth="1"/>
    <col min="13058" max="13058" width="15" style="28" customWidth="1"/>
    <col min="13059" max="13059" width="14.5703125" style="28" customWidth="1"/>
    <col min="13060" max="13060" width="13.85546875" style="28" customWidth="1"/>
    <col min="13061" max="13061" width="13.42578125" style="28" customWidth="1"/>
    <col min="13062" max="13062" width="10.7109375" style="28" customWidth="1"/>
    <col min="13063" max="13063" width="11.7109375" style="28" customWidth="1"/>
    <col min="13064" max="13064" width="11.85546875" style="28" customWidth="1"/>
    <col min="13065" max="13065" width="1.7109375" style="28" customWidth="1"/>
    <col min="13066" max="13080" width="9.140625" style="28" customWidth="1"/>
    <col min="13081" max="13312" width="9.140625" style="28"/>
    <col min="13313" max="13313" width="1.85546875" style="28" customWidth="1"/>
    <col min="13314" max="13314" width="15" style="28" customWidth="1"/>
    <col min="13315" max="13315" width="14.5703125" style="28" customWidth="1"/>
    <col min="13316" max="13316" width="13.85546875" style="28" customWidth="1"/>
    <col min="13317" max="13317" width="13.42578125" style="28" customWidth="1"/>
    <col min="13318" max="13318" width="10.7109375" style="28" customWidth="1"/>
    <col min="13319" max="13319" width="11.7109375" style="28" customWidth="1"/>
    <col min="13320" max="13320" width="11.85546875" style="28" customWidth="1"/>
    <col min="13321" max="13321" width="1.7109375" style="28" customWidth="1"/>
    <col min="13322" max="13336" width="9.140625" style="28" customWidth="1"/>
    <col min="13337" max="13568" width="9.140625" style="28"/>
    <col min="13569" max="13569" width="1.85546875" style="28" customWidth="1"/>
    <col min="13570" max="13570" width="15" style="28" customWidth="1"/>
    <col min="13571" max="13571" width="14.5703125" style="28" customWidth="1"/>
    <col min="13572" max="13572" width="13.85546875" style="28" customWidth="1"/>
    <col min="13573" max="13573" width="13.42578125" style="28" customWidth="1"/>
    <col min="13574" max="13574" width="10.7109375" style="28" customWidth="1"/>
    <col min="13575" max="13575" width="11.7109375" style="28" customWidth="1"/>
    <col min="13576" max="13576" width="11.85546875" style="28" customWidth="1"/>
    <col min="13577" max="13577" width="1.7109375" style="28" customWidth="1"/>
    <col min="13578" max="13592" width="9.140625" style="28" customWidth="1"/>
    <col min="13593" max="13824" width="9.140625" style="28"/>
    <col min="13825" max="13825" width="1.85546875" style="28" customWidth="1"/>
    <col min="13826" max="13826" width="15" style="28" customWidth="1"/>
    <col min="13827" max="13827" width="14.5703125" style="28" customWidth="1"/>
    <col min="13828" max="13828" width="13.85546875" style="28" customWidth="1"/>
    <col min="13829" max="13829" width="13.42578125" style="28" customWidth="1"/>
    <col min="13830" max="13830" width="10.7109375" style="28" customWidth="1"/>
    <col min="13831" max="13831" width="11.7109375" style="28" customWidth="1"/>
    <col min="13832" max="13832" width="11.85546875" style="28" customWidth="1"/>
    <col min="13833" max="13833" width="1.7109375" style="28" customWidth="1"/>
    <col min="13834" max="13848" width="9.140625" style="28" customWidth="1"/>
    <col min="13849" max="14080" width="9.140625" style="28"/>
    <col min="14081" max="14081" width="1.85546875" style="28" customWidth="1"/>
    <col min="14082" max="14082" width="15" style="28" customWidth="1"/>
    <col min="14083" max="14083" width="14.5703125" style="28" customWidth="1"/>
    <col min="14084" max="14084" width="13.85546875" style="28" customWidth="1"/>
    <col min="14085" max="14085" width="13.42578125" style="28" customWidth="1"/>
    <col min="14086" max="14086" width="10.7109375" style="28" customWidth="1"/>
    <col min="14087" max="14087" width="11.7109375" style="28" customWidth="1"/>
    <col min="14088" max="14088" width="11.85546875" style="28" customWidth="1"/>
    <col min="14089" max="14089" width="1.7109375" style="28" customWidth="1"/>
    <col min="14090" max="14104" width="9.140625" style="28" customWidth="1"/>
    <col min="14105" max="14336" width="9.140625" style="28"/>
    <col min="14337" max="14337" width="1.85546875" style="28" customWidth="1"/>
    <col min="14338" max="14338" width="15" style="28" customWidth="1"/>
    <col min="14339" max="14339" width="14.5703125" style="28" customWidth="1"/>
    <col min="14340" max="14340" width="13.85546875" style="28" customWidth="1"/>
    <col min="14341" max="14341" width="13.42578125" style="28" customWidth="1"/>
    <col min="14342" max="14342" width="10.7109375" style="28" customWidth="1"/>
    <col min="14343" max="14343" width="11.7109375" style="28" customWidth="1"/>
    <col min="14344" max="14344" width="11.85546875" style="28" customWidth="1"/>
    <col min="14345" max="14345" width="1.7109375" style="28" customWidth="1"/>
    <col min="14346" max="14360" width="9.140625" style="28" customWidth="1"/>
    <col min="14361" max="14592" width="9.140625" style="28"/>
    <col min="14593" max="14593" width="1.85546875" style="28" customWidth="1"/>
    <col min="14594" max="14594" width="15" style="28" customWidth="1"/>
    <col min="14595" max="14595" width="14.5703125" style="28" customWidth="1"/>
    <col min="14596" max="14596" width="13.85546875" style="28" customWidth="1"/>
    <col min="14597" max="14597" width="13.42578125" style="28" customWidth="1"/>
    <col min="14598" max="14598" width="10.7109375" style="28" customWidth="1"/>
    <col min="14599" max="14599" width="11.7109375" style="28" customWidth="1"/>
    <col min="14600" max="14600" width="11.85546875" style="28" customWidth="1"/>
    <col min="14601" max="14601" width="1.7109375" style="28" customWidth="1"/>
    <col min="14602" max="14616" width="9.140625" style="28" customWidth="1"/>
    <col min="14617" max="14848" width="9.140625" style="28"/>
    <col min="14849" max="14849" width="1.85546875" style="28" customWidth="1"/>
    <col min="14850" max="14850" width="15" style="28" customWidth="1"/>
    <col min="14851" max="14851" width="14.5703125" style="28" customWidth="1"/>
    <col min="14852" max="14852" width="13.85546875" style="28" customWidth="1"/>
    <col min="14853" max="14853" width="13.42578125" style="28" customWidth="1"/>
    <col min="14854" max="14854" width="10.7109375" style="28" customWidth="1"/>
    <col min="14855" max="14855" width="11.7109375" style="28" customWidth="1"/>
    <col min="14856" max="14856" width="11.85546875" style="28" customWidth="1"/>
    <col min="14857" max="14857" width="1.7109375" style="28" customWidth="1"/>
    <col min="14858" max="14872" width="9.140625" style="28" customWidth="1"/>
    <col min="14873" max="15104" width="9.140625" style="28"/>
    <col min="15105" max="15105" width="1.85546875" style="28" customWidth="1"/>
    <col min="15106" max="15106" width="15" style="28" customWidth="1"/>
    <col min="15107" max="15107" width="14.5703125" style="28" customWidth="1"/>
    <col min="15108" max="15108" width="13.85546875" style="28" customWidth="1"/>
    <col min="15109" max="15109" width="13.42578125" style="28" customWidth="1"/>
    <col min="15110" max="15110" width="10.7109375" style="28" customWidth="1"/>
    <col min="15111" max="15111" width="11.7109375" style="28" customWidth="1"/>
    <col min="15112" max="15112" width="11.85546875" style="28" customWidth="1"/>
    <col min="15113" max="15113" width="1.7109375" style="28" customWidth="1"/>
    <col min="15114" max="15128" width="9.140625" style="28" customWidth="1"/>
    <col min="15129" max="15360" width="9.140625" style="28"/>
    <col min="15361" max="15361" width="1.85546875" style="28" customWidth="1"/>
    <col min="15362" max="15362" width="15" style="28" customWidth="1"/>
    <col min="15363" max="15363" width="14.5703125" style="28" customWidth="1"/>
    <col min="15364" max="15364" width="13.85546875" style="28" customWidth="1"/>
    <col min="15365" max="15365" width="13.42578125" style="28" customWidth="1"/>
    <col min="15366" max="15366" width="10.7109375" style="28" customWidth="1"/>
    <col min="15367" max="15367" width="11.7109375" style="28" customWidth="1"/>
    <col min="15368" max="15368" width="11.85546875" style="28" customWidth="1"/>
    <col min="15369" max="15369" width="1.7109375" style="28" customWidth="1"/>
    <col min="15370" max="15384" width="9.140625" style="28" customWidth="1"/>
    <col min="15385" max="15616" width="9.140625" style="28"/>
    <col min="15617" max="15617" width="1.85546875" style="28" customWidth="1"/>
    <col min="15618" max="15618" width="15" style="28" customWidth="1"/>
    <col min="15619" max="15619" width="14.5703125" style="28" customWidth="1"/>
    <col min="15620" max="15620" width="13.85546875" style="28" customWidth="1"/>
    <col min="15621" max="15621" width="13.42578125" style="28" customWidth="1"/>
    <col min="15622" max="15622" width="10.7109375" style="28" customWidth="1"/>
    <col min="15623" max="15623" width="11.7109375" style="28" customWidth="1"/>
    <col min="15624" max="15624" width="11.85546875" style="28" customWidth="1"/>
    <col min="15625" max="15625" width="1.7109375" style="28" customWidth="1"/>
    <col min="15626" max="15640" width="9.140625" style="28" customWidth="1"/>
    <col min="15641" max="15872" width="9.140625" style="28"/>
    <col min="15873" max="15873" width="1.85546875" style="28" customWidth="1"/>
    <col min="15874" max="15874" width="15" style="28" customWidth="1"/>
    <col min="15875" max="15875" width="14.5703125" style="28" customWidth="1"/>
    <col min="15876" max="15876" width="13.85546875" style="28" customWidth="1"/>
    <col min="15877" max="15877" width="13.42578125" style="28" customWidth="1"/>
    <col min="15878" max="15878" width="10.7109375" style="28" customWidth="1"/>
    <col min="15879" max="15879" width="11.7109375" style="28" customWidth="1"/>
    <col min="15880" max="15880" width="11.85546875" style="28" customWidth="1"/>
    <col min="15881" max="15881" width="1.7109375" style="28" customWidth="1"/>
    <col min="15882" max="15896" width="9.140625" style="28" customWidth="1"/>
    <col min="15897" max="16128" width="9.140625" style="28"/>
    <col min="16129" max="16129" width="1.85546875" style="28" customWidth="1"/>
    <col min="16130" max="16130" width="15" style="28" customWidth="1"/>
    <col min="16131" max="16131" width="14.5703125" style="28" customWidth="1"/>
    <col min="16132" max="16132" width="13.85546875" style="28" customWidth="1"/>
    <col min="16133" max="16133" width="13.42578125" style="28" customWidth="1"/>
    <col min="16134" max="16134" width="10.7109375" style="28" customWidth="1"/>
    <col min="16135" max="16135" width="11.7109375" style="28" customWidth="1"/>
    <col min="16136" max="16136" width="11.85546875" style="28" customWidth="1"/>
    <col min="16137" max="16137" width="1.7109375" style="28" customWidth="1"/>
    <col min="16138" max="16152" width="9.140625" style="28" customWidth="1"/>
    <col min="16153" max="16384" width="9.140625" style="28"/>
  </cols>
  <sheetData>
    <row r="1" spans="1:13" ht="13.5" customHeight="1" thickBot="1">
      <c r="A1" s="126"/>
      <c r="B1" s="29" t="s">
        <v>115</v>
      </c>
      <c r="C1" s="127"/>
      <c r="D1" s="127"/>
      <c r="E1" s="127"/>
      <c r="F1" s="127"/>
      <c r="G1" s="127"/>
      <c r="H1" s="127"/>
      <c r="I1" s="126"/>
    </row>
    <row r="2" spans="1:13" ht="16.5" thickBot="1">
      <c r="A2" s="128"/>
      <c r="B2" s="207" t="s">
        <v>58</v>
      </c>
      <c r="C2" s="207"/>
      <c r="D2" s="207"/>
      <c r="E2" s="207"/>
      <c r="F2" s="207"/>
      <c r="G2" s="207"/>
      <c r="H2" s="208"/>
      <c r="I2" s="129"/>
    </row>
    <row r="3" spans="1:13" ht="18">
      <c r="A3" s="129"/>
      <c r="B3" s="209" t="s">
        <v>59</v>
      </c>
      <c r="C3" s="209"/>
      <c r="D3" s="209"/>
      <c r="E3" s="209"/>
      <c r="F3" s="209"/>
      <c r="G3" s="209"/>
      <c r="H3" s="209"/>
      <c r="I3" s="130"/>
    </row>
    <row r="4" spans="1:13" ht="15" customHeight="1" thickBot="1">
      <c r="A4" s="129"/>
      <c r="B4" s="209" t="s">
        <v>120</v>
      </c>
      <c r="C4" s="209"/>
      <c r="D4" s="209"/>
      <c r="E4" s="209"/>
      <c r="F4" s="209"/>
      <c r="G4" s="209"/>
      <c r="H4" s="209"/>
      <c r="I4" s="130"/>
    </row>
    <row r="5" spans="1:13" ht="16.5" customHeight="1" thickBot="1">
      <c r="A5" s="129"/>
      <c r="B5" s="210" t="s">
        <v>71</v>
      </c>
      <c r="C5" s="210"/>
      <c r="D5" s="210"/>
      <c r="E5" s="47"/>
      <c r="F5" s="47"/>
      <c r="G5" s="47"/>
      <c r="H5" s="46"/>
      <c r="I5" s="131"/>
    </row>
    <row r="6" spans="1:13" ht="15.75" thickBot="1">
      <c r="A6" s="129"/>
      <c r="B6" s="205" t="s">
        <v>40</v>
      </c>
      <c r="C6" s="205" t="s">
        <v>23</v>
      </c>
      <c r="D6" s="45" t="s">
        <v>41</v>
      </c>
      <c r="E6" s="205" t="s">
        <v>44</v>
      </c>
      <c r="F6" s="211" t="s">
        <v>42</v>
      </c>
      <c r="G6" s="212"/>
      <c r="H6" s="213"/>
      <c r="I6" s="129"/>
    </row>
    <row r="7" spans="1:13" ht="15.75" thickBot="1">
      <c r="A7" s="129"/>
      <c r="B7" s="206"/>
      <c r="C7" s="206"/>
      <c r="D7" s="120" t="s">
        <v>43</v>
      </c>
      <c r="E7" s="206"/>
      <c r="F7" s="44" t="s">
        <v>45</v>
      </c>
      <c r="G7" s="43" t="s">
        <v>46</v>
      </c>
      <c r="H7" s="42" t="s">
        <v>101</v>
      </c>
      <c r="I7" s="129"/>
    </row>
    <row r="8" spans="1:13" s="134" customFormat="1" ht="25.5">
      <c r="A8" s="132"/>
      <c r="B8" s="214" t="s">
        <v>60</v>
      </c>
      <c r="C8" s="39" t="s">
        <v>47</v>
      </c>
      <c r="D8" s="38" t="s">
        <v>61</v>
      </c>
      <c r="E8" s="37" t="s">
        <v>48</v>
      </c>
      <c r="F8" s="19">
        <v>18.399999999999999</v>
      </c>
      <c r="G8" s="19">
        <v>7.6</v>
      </c>
      <c r="H8" s="20">
        <f>(11.7+13.8+16.2)/3</f>
        <v>13.9</v>
      </c>
      <c r="I8" s="133"/>
    </row>
    <row r="9" spans="1:13" s="137" customFormat="1" ht="24.75" customHeight="1">
      <c r="A9" s="135"/>
      <c r="B9" s="215"/>
      <c r="C9" s="34" t="s">
        <v>49</v>
      </c>
      <c r="D9" s="31" t="s">
        <v>61</v>
      </c>
      <c r="E9" s="33" t="s">
        <v>48</v>
      </c>
      <c r="F9" s="1">
        <v>24.2</v>
      </c>
      <c r="G9" s="1">
        <v>14.1</v>
      </c>
      <c r="H9" s="21">
        <f>(18.5+18.01+19.1)/3</f>
        <v>18.536666666666669</v>
      </c>
      <c r="I9" s="136"/>
      <c r="M9" s="134"/>
    </row>
    <row r="10" spans="1:13" s="137" customFormat="1" ht="25.5">
      <c r="A10" s="135"/>
      <c r="B10" s="215"/>
      <c r="C10" s="34" t="s">
        <v>100</v>
      </c>
      <c r="D10" s="31" t="s">
        <v>62</v>
      </c>
      <c r="E10" s="33" t="s">
        <v>48</v>
      </c>
      <c r="F10" s="1">
        <v>34.1</v>
      </c>
      <c r="G10" s="1">
        <v>19.8</v>
      </c>
      <c r="H10" s="21">
        <f>(26.6+25.3+25.8)/3</f>
        <v>25.900000000000002</v>
      </c>
      <c r="I10" s="136"/>
      <c r="M10" s="134"/>
    </row>
    <row r="11" spans="1:13" s="134" customFormat="1" ht="25.5">
      <c r="A11" s="132"/>
      <c r="B11" s="215"/>
      <c r="C11" s="34" t="s">
        <v>39</v>
      </c>
      <c r="D11" s="31" t="s">
        <v>99</v>
      </c>
      <c r="E11" s="33" t="s">
        <v>48</v>
      </c>
      <c r="F11" s="36">
        <v>1200</v>
      </c>
      <c r="G11" s="36">
        <v>600</v>
      </c>
      <c r="H11" s="41">
        <f>(900+1000+900)/3</f>
        <v>933.33333333333337</v>
      </c>
      <c r="I11" s="133"/>
    </row>
    <row r="12" spans="1:13" s="134" customFormat="1" ht="24.75" customHeight="1">
      <c r="A12" s="132"/>
      <c r="B12" s="215"/>
      <c r="C12" s="34" t="s">
        <v>98</v>
      </c>
      <c r="D12" s="31" t="s">
        <v>63</v>
      </c>
      <c r="E12" s="33" t="s">
        <v>48</v>
      </c>
      <c r="F12" s="1">
        <v>31.8</v>
      </c>
      <c r="G12" s="1">
        <v>16.100000000000001</v>
      </c>
      <c r="H12" s="22">
        <f>(20.4+26.1+25.7)/3</f>
        <v>24.066666666666666</v>
      </c>
      <c r="I12" s="133"/>
    </row>
    <row r="13" spans="1:13" s="134" customFormat="1" ht="26.25" customHeight="1">
      <c r="A13" s="132"/>
      <c r="B13" s="215"/>
      <c r="C13" s="34" t="s">
        <v>50</v>
      </c>
      <c r="D13" s="31" t="s">
        <v>64</v>
      </c>
      <c r="E13" s="33" t="s">
        <v>48</v>
      </c>
      <c r="F13" s="1">
        <v>78.400000000000006</v>
      </c>
      <c r="G13" s="1">
        <v>61.8</v>
      </c>
      <c r="H13" s="21">
        <f>(71.8+72.4+72.6)/3</f>
        <v>72.266666666666666</v>
      </c>
      <c r="I13" s="133"/>
    </row>
    <row r="14" spans="1:13" s="137" customFormat="1" ht="27.75" customHeight="1">
      <c r="A14" s="135"/>
      <c r="B14" s="215"/>
      <c r="C14" s="34" t="s">
        <v>51</v>
      </c>
      <c r="D14" s="31" t="s">
        <v>65</v>
      </c>
      <c r="E14" s="33" t="s">
        <v>48</v>
      </c>
      <c r="F14" s="1">
        <v>48.6</v>
      </c>
      <c r="G14" s="1">
        <v>31.2</v>
      </c>
      <c r="H14" s="21">
        <f>(39.1+41.3+42.2)/3</f>
        <v>40.866666666666667</v>
      </c>
      <c r="I14" s="136"/>
      <c r="M14" s="138"/>
    </row>
    <row r="15" spans="1:13" s="134" customFormat="1" ht="25.5">
      <c r="A15" s="132"/>
      <c r="B15" s="215"/>
      <c r="C15" s="34" t="s">
        <v>37</v>
      </c>
      <c r="D15" s="31" t="s">
        <v>66</v>
      </c>
      <c r="E15" s="33" t="s">
        <v>48</v>
      </c>
      <c r="F15" s="2">
        <v>2.6</v>
      </c>
      <c r="G15" s="2">
        <v>2.1</v>
      </c>
      <c r="H15" s="22">
        <f>(2.3+2.3+2.2)/3</f>
        <v>2.2666666666666666</v>
      </c>
      <c r="I15" s="133"/>
    </row>
    <row r="16" spans="1:13" s="137" customFormat="1" ht="25.5">
      <c r="A16" s="135"/>
      <c r="B16" s="215"/>
      <c r="C16" s="34" t="s">
        <v>52</v>
      </c>
      <c r="D16" s="31" t="s">
        <v>67</v>
      </c>
      <c r="E16" s="33" t="s">
        <v>53</v>
      </c>
      <c r="F16" s="2">
        <v>0.5</v>
      </c>
      <c r="G16" s="2">
        <v>0.4</v>
      </c>
      <c r="H16" s="22">
        <f>(0.4+0.4+0.42)/3</f>
        <v>0.40666666666666668</v>
      </c>
      <c r="I16" s="136"/>
      <c r="M16" s="134"/>
    </row>
    <row r="17" spans="1:13" s="134" customFormat="1" ht="25.5">
      <c r="A17" s="132"/>
      <c r="B17" s="215"/>
      <c r="C17" s="34" t="s">
        <v>31</v>
      </c>
      <c r="D17" s="31" t="s">
        <v>68</v>
      </c>
      <c r="E17" s="33" t="s">
        <v>48</v>
      </c>
      <c r="F17" s="2">
        <v>0.4</v>
      </c>
      <c r="G17" s="2">
        <v>0.02</v>
      </c>
      <c r="H17" s="22">
        <f>(0.03+0.03+0.02)/3</f>
        <v>2.6666666666666668E-2</v>
      </c>
      <c r="I17" s="133"/>
    </row>
    <row r="18" spans="1:13" s="137" customFormat="1" ht="25.5">
      <c r="A18" s="135"/>
      <c r="B18" s="215"/>
      <c r="C18" s="34" t="s">
        <v>54</v>
      </c>
      <c r="D18" s="31" t="s">
        <v>69</v>
      </c>
      <c r="E18" s="33" t="s">
        <v>53</v>
      </c>
      <c r="F18" s="2">
        <v>1</v>
      </c>
      <c r="G18" s="2">
        <v>1</v>
      </c>
      <c r="H18" s="22">
        <v>1</v>
      </c>
      <c r="I18" s="136"/>
      <c r="M18" s="134"/>
    </row>
    <row r="19" spans="1:13" s="134" customFormat="1" ht="26.25" thickBot="1">
      <c r="A19" s="132"/>
      <c r="B19" s="216"/>
      <c r="C19" s="32" t="s">
        <v>34</v>
      </c>
      <c r="D19" s="31" t="s">
        <v>70</v>
      </c>
      <c r="E19" s="30" t="s">
        <v>53</v>
      </c>
      <c r="F19" s="23">
        <v>6.1</v>
      </c>
      <c r="G19" s="23">
        <v>2.1</v>
      </c>
      <c r="H19" s="24">
        <f>(2.5+3.6+3.9)/3</f>
        <v>3.3333333333333335</v>
      </c>
      <c r="I19" s="133"/>
    </row>
    <row r="20" spans="1:13" ht="29.25" customHeight="1">
      <c r="A20" s="129"/>
      <c r="B20" s="217" t="s">
        <v>55</v>
      </c>
      <c r="C20" s="39" t="s">
        <v>47</v>
      </c>
      <c r="D20" s="38" t="s">
        <v>61</v>
      </c>
      <c r="E20" s="37" t="s">
        <v>48</v>
      </c>
      <c r="F20" s="25">
        <v>12.2</v>
      </c>
      <c r="G20" s="25">
        <v>5.2</v>
      </c>
      <c r="H20" s="20">
        <f>(7.4+22.1+9.7)/3</f>
        <v>13.066666666666668</v>
      </c>
      <c r="I20" s="139"/>
      <c r="M20" s="134"/>
    </row>
    <row r="21" spans="1:13" ht="30.75" customHeight="1">
      <c r="A21" s="129"/>
      <c r="B21" s="218"/>
      <c r="C21" s="34" t="s">
        <v>49</v>
      </c>
      <c r="D21" s="31" t="s">
        <v>61</v>
      </c>
      <c r="E21" s="33" t="s">
        <v>48</v>
      </c>
      <c r="F21" s="2">
        <v>16.5</v>
      </c>
      <c r="G21" s="2">
        <v>7.2</v>
      </c>
      <c r="H21" s="21">
        <f>(9.7+10.8+12.7)/3</f>
        <v>11.066666666666668</v>
      </c>
      <c r="I21" s="139"/>
      <c r="M21" s="134"/>
    </row>
    <row r="22" spans="1:13" ht="25.5">
      <c r="A22" s="129"/>
      <c r="B22" s="218"/>
      <c r="C22" s="34" t="s">
        <v>100</v>
      </c>
      <c r="D22" s="31" t="s">
        <v>62</v>
      </c>
      <c r="E22" s="33" t="s">
        <v>48</v>
      </c>
      <c r="F22" s="1">
        <v>22.1</v>
      </c>
      <c r="G22" s="2">
        <v>12.6</v>
      </c>
      <c r="H22" s="21">
        <f>(18.9+17.5+16.7)/3</f>
        <v>17.7</v>
      </c>
      <c r="I22" s="139"/>
      <c r="M22" s="134"/>
    </row>
    <row r="23" spans="1:13" ht="30.75" customHeight="1">
      <c r="A23" s="129"/>
      <c r="B23" s="218"/>
      <c r="C23" s="34" t="s">
        <v>39</v>
      </c>
      <c r="D23" s="31">
        <v>2000</v>
      </c>
      <c r="E23" s="33" t="s">
        <v>48</v>
      </c>
      <c r="F23" s="36">
        <v>400</v>
      </c>
      <c r="G23" s="36">
        <v>100</v>
      </c>
      <c r="H23" s="41">
        <f>(300+300+400)/3</f>
        <v>333.33333333333331</v>
      </c>
      <c r="I23" s="139"/>
      <c r="M23" s="134"/>
    </row>
    <row r="24" spans="1:13" ht="25.5">
      <c r="A24" s="129"/>
      <c r="B24" s="218"/>
      <c r="C24" s="34" t="s">
        <v>98</v>
      </c>
      <c r="D24" s="31" t="s">
        <v>63</v>
      </c>
      <c r="E24" s="33" t="s">
        <v>48</v>
      </c>
      <c r="F24" s="1">
        <v>14.6</v>
      </c>
      <c r="G24" s="2">
        <v>10.8</v>
      </c>
      <c r="H24" s="21">
        <f>(11.9+12.9+12.7)/3</f>
        <v>12.5</v>
      </c>
      <c r="I24" s="139"/>
      <c r="M24" s="134"/>
    </row>
    <row r="25" spans="1:13" ht="25.5">
      <c r="A25" s="129"/>
      <c r="B25" s="218"/>
      <c r="C25" s="34" t="s">
        <v>50</v>
      </c>
      <c r="D25" s="31" t="s">
        <v>64</v>
      </c>
      <c r="E25" s="33" t="s">
        <v>48</v>
      </c>
      <c r="F25" s="1">
        <v>68.400000000000006</v>
      </c>
      <c r="G25" s="1">
        <v>48.1</v>
      </c>
      <c r="H25" s="21">
        <f>(55.9+66.8+61.3)/3</f>
        <v>61.333333333333336</v>
      </c>
      <c r="I25" s="139"/>
      <c r="M25" s="134"/>
    </row>
    <row r="26" spans="1:13" ht="25.5">
      <c r="A26" s="129"/>
      <c r="B26" s="218"/>
      <c r="C26" s="34" t="s">
        <v>51</v>
      </c>
      <c r="D26" s="31" t="s">
        <v>65</v>
      </c>
      <c r="E26" s="33" t="s">
        <v>48</v>
      </c>
      <c r="F26" s="1">
        <v>24.8</v>
      </c>
      <c r="G26" s="1">
        <v>18.399999999999999</v>
      </c>
      <c r="H26" s="21">
        <f>(21.6+21.5+21.2)/3</f>
        <v>21.433333333333334</v>
      </c>
      <c r="I26" s="139"/>
      <c r="M26" s="134"/>
    </row>
    <row r="27" spans="1:13" ht="25.5">
      <c r="A27" s="129"/>
      <c r="B27" s="218"/>
      <c r="C27" s="34" t="s">
        <v>37</v>
      </c>
      <c r="D27" s="31" t="s">
        <v>66</v>
      </c>
      <c r="E27" s="33" t="s">
        <v>48</v>
      </c>
      <c r="F27" s="2">
        <v>2.08</v>
      </c>
      <c r="G27" s="2">
        <v>2.08</v>
      </c>
      <c r="H27" s="22">
        <v>2.08</v>
      </c>
      <c r="I27" s="139"/>
      <c r="M27" s="134"/>
    </row>
    <row r="28" spans="1:13" ht="25.5">
      <c r="A28" s="129"/>
      <c r="B28" s="218"/>
      <c r="C28" s="34" t="s">
        <v>52</v>
      </c>
      <c r="D28" s="31" t="s">
        <v>92</v>
      </c>
      <c r="E28" s="33" t="s">
        <v>53</v>
      </c>
      <c r="F28" s="2">
        <v>0.4</v>
      </c>
      <c r="G28" s="2">
        <v>0.4</v>
      </c>
      <c r="H28" s="22">
        <v>0.4</v>
      </c>
      <c r="I28" s="139"/>
      <c r="M28" s="134"/>
    </row>
    <row r="29" spans="1:13" ht="29.25" customHeight="1">
      <c r="A29" s="129"/>
      <c r="B29" s="218"/>
      <c r="C29" s="34" t="s">
        <v>31</v>
      </c>
      <c r="D29" s="31" t="s">
        <v>68</v>
      </c>
      <c r="E29" s="33" t="s">
        <v>48</v>
      </c>
      <c r="F29" s="2">
        <v>0.02</v>
      </c>
      <c r="G29" s="2">
        <v>0.02</v>
      </c>
      <c r="H29" s="22">
        <f>(0.02+0.02+0.02)/3</f>
        <v>0.02</v>
      </c>
      <c r="I29" s="139"/>
      <c r="M29" s="134"/>
    </row>
    <row r="30" spans="1:13" ht="25.5">
      <c r="A30" s="129"/>
      <c r="B30" s="218"/>
      <c r="C30" s="34" t="s">
        <v>54</v>
      </c>
      <c r="D30" s="31" t="s">
        <v>93</v>
      </c>
      <c r="E30" s="33" t="s">
        <v>53</v>
      </c>
      <c r="F30" s="2">
        <v>1</v>
      </c>
      <c r="G30" s="2">
        <v>1</v>
      </c>
      <c r="H30" s="22">
        <v>1</v>
      </c>
      <c r="I30" s="139"/>
      <c r="M30" s="134"/>
    </row>
    <row r="31" spans="1:13" ht="26.25" thickBot="1">
      <c r="A31" s="129"/>
      <c r="B31" s="218"/>
      <c r="C31" s="32" t="s">
        <v>34</v>
      </c>
      <c r="D31" s="31" t="s">
        <v>70</v>
      </c>
      <c r="E31" s="30" t="s">
        <v>53</v>
      </c>
      <c r="F31" s="2">
        <v>2</v>
      </c>
      <c r="G31" s="2">
        <v>2</v>
      </c>
      <c r="H31" s="22">
        <f>(2+2+2)/3</f>
        <v>2</v>
      </c>
      <c r="I31" s="139"/>
      <c r="M31" s="134"/>
    </row>
    <row r="32" spans="1:13" ht="25.5">
      <c r="A32" s="129"/>
      <c r="B32" s="217" t="s">
        <v>56</v>
      </c>
      <c r="C32" s="39" t="s">
        <v>47</v>
      </c>
      <c r="D32" s="38" t="s">
        <v>61</v>
      </c>
      <c r="E32" s="37" t="s">
        <v>48</v>
      </c>
      <c r="F32" s="19">
        <v>11.8</v>
      </c>
      <c r="G32" s="19">
        <v>4.8</v>
      </c>
      <c r="H32" s="20">
        <f>(7.6+7.7+9.1)/3</f>
        <v>8.1333333333333329</v>
      </c>
      <c r="I32" s="139"/>
      <c r="M32" s="134"/>
    </row>
    <row r="33" spans="1:13" ht="25.5">
      <c r="A33" s="129"/>
      <c r="B33" s="219"/>
      <c r="C33" s="34" t="s">
        <v>49</v>
      </c>
      <c r="D33" s="31" t="s">
        <v>61</v>
      </c>
      <c r="E33" s="33" t="s">
        <v>48</v>
      </c>
      <c r="F33" s="1">
        <v>12.8</v>
      </c>
      <c r="G33" s="1">
        <v>6.4</v>
      </c>
      <c r="H33" s="21">
        <f>(8.4+10.3+10.9)/3</f>
        <v>9.8666666666666671</v>
      </c>
      <c r="I33" s="139"/>
      <c r="M33" s="134"/>
    </row>
    <row r="34" spans="1:13" ht="25.5">
      <c r="A34" s="129"/>
      <c r="B34" s="219"/>
      <c r="C34" s="34" t="s">
        <v>100</v>
      </c>
      <c r="D34" s="31" t="s">
        <v>62</v>
      </c>
      <c r="E34" s="33" t="s">
        <v>48</v>
      </c>
      <c r="F34" s="1">
        <v>10</v>
      </c>
      <c r="G34" s="1">
        <v>10</v>
      </c>
      <c r="H34" s="21">
        <f>(10+10+110)/3</f>
        <v>43.333333333333336</v>
      </c>
      <c r="I34" s="139"/>
      <c r="M34" s="134"/>
    </row>
    <row r="35" spans="1:13" ht="25.5">
      <c r="A35" s="129"/>
      <c r="B35" s="219"/>
      <c r="C35" s="34" t="s">
        <v>39</v>
      </c>
      <c r="D35" s="31" t="s">
        <v>99</v>
      </c>
      <c r="E35" s="33" t="s">
        <v>48</v>
      </c>
      <c r="F35" s="1">
        <v>200</v>
      </c>
      <c r="G35" s="36">
        <v>190</v>
      </c>
      <c r="H35" s="41">
        <f>(100+100+150)/3</f>
        <v>116.66666666666667</v>
      </c>
      <c r="I35" s="139"/>
      <c r="M35" s="134"/>
    </row>
    <row r="36" spans="1:13" ht="29.25" customHeight="1">
      <c r="A36" s="129"/>
      <c r="B36" s="219"/>
      <c r="C36" s="34" t="s">
        <v>98</v>
      </c>
      <c r="D36" s="31" t="s">
        <v>63</v>
      </c>
      <c r="E36" s="33" t="s">
        <v>48</v>
      </c>
      <c r="F36" s="1">
        <v>14.6</v>
      </c>
      <c r="G36" s="1">
        <v>9.8000000000000007</v>
      </c>
      <c r="H36" s="21">
        <f>(12.2+12.3+11.3)/3</f>
        <v>11.933333333333332</v>
      </c>
      <c r="I36" s="139"/>
      <c r="M36" s="134"/>
    </row>
    <row r="37" spans="1:13" ht="33" customHeight="1">
      <c r="A37" s="129"/>
      <c r="B37" s="219"/>
      <c r="C37" s="34" t="s">
        <v>50</v>
      </c>
      <c r="D37" s="31" t="s">
        <v>64</v>
      </c>
      <c r="E37" s="33" t="s">
        <v>48</v>
      </c>
      <c r="F37" s="1">
        <v>54.2</v>
      </c>
      <c r="G37" s="1">
        <v>38.200000000000003</v>
      </c>
      <c r="H37" s="21">
        <f>(48.7+47.6+46)/3</f>
        <v>47.433333333333337</v>
      </c>
      <c r="I37" s="139"/>
      <c r="M37" s="134"/>
    </row>
    <row r="38" spans="1:13" ht="33" customHeight="1">
      <c r="A38" s="129"/>
      <c r="B38" s="219"/>
      <c r="C38" s="34" t="s">
        <v>51</v>
      </c>
      <c r="D38" s="31" t="s">
        <v>65</v>
      </c>
      <c r="E38" s="33" t="s">
        <v>48</v>
      </c>
      <c r="F38" s="1">
        <v>26.1</v>
      </c>
      <c r="G38" s="1">
        <v>12.6</v>
      </c>
      <c r="H38" s="21">
        <f>(21.2+19.9+21.4)/3</f>
        <v>20.833333333333332</v>
      </c>
      <c r="I38" s="139"/>
      <c r="M38" s="134"/>
    </row>
    <row r="39" spans="1:13" ht="33.75" customHeight="1">
      <c r="A39" s="129"/>
      <c r="B39" s="219"/>
      <c r="C39" s="34" t="s">
        <v>37</v>
      </c>
      <c r="D39" s="31" t="s">
        <v>66</v>
      </c>
      <c r="E39" s="33" t="s">
        <v>48</v>
      </c>
      <c r="F39" s="2">
        <v>2.08</v>
      </c>
      <c r="G39" s="2">
        <v>2.08</v>
      </c>
      <c r="H39" s="22">
        <v>2.08</v>
      </c>
      <c r="I39" s="139"/>
      <c r="M39" s="134"/>
    </row>
    <row r="40" spans="1:13" ht="25.5">
      <c r="A40" s="129"/>
      <c r="B40" s="219"/>
      <c r="C40" s="34" t="s">
        <v>52</v>
      </c>
      <c r="D40" s="31" t="s">
        <v>67</v>
      </c>
      <c r="E40" s="33" t="s">
        <v>53</v>
      </c>
      <c r="F40" s="2">
        <v>0.4</v>
      </c>
      <c r="G40" s="2">
        <v>0.4</v>
      </c>
      <c r="H40" s="22">
        <v>0.4</v>
      </c>
      <c r="I40" s="139"/>
      <c r="M40" s="134"/>
    </row>
    <row r="41" spans="1:13" ht="30" customHeight="1">
      <c r="A41" s="129"/>
      <c r="B41" s="219"/>
      <c r="C41" s="34" t="s">
        <v>31</v>
      </c>
      <c r="D41" s="31" t="s">
        <v>68</v>
      </c>
      <c r="E41" s="33" t="s">
        <v>48</v>
      </c>
      <c r="F41" s="2">
        <v>0.02</v>
      </c>
      <c r="G41" s="2">
        <v>0.02</v>
      </c>
      <c r="H41" s="22">
        <f>(0.02+0.02+0.02)/3</f>
        <v>0.02</v>
      </c>
      <c r="I41" s="139"/>
      <c r="M41" s="134"/>
    </row>
    <row r="42" spans="1:13" ht="25.5">
      <c r="A42" s="129"/>
      <c r="B42" s="219"/>
      <c r="C42" s="34" t="s">
        <v>54</v>
      </c>
      <c r="D42" s="31" t="s">
        <v>69</v>
      </c>
      <c r="E42" s="33" t="s">
        <v>53</v>
      </c>
      <c r="F42" s="2">
        <v>1</v>
      </c>
      <c r="G42" s="2">
        <v>1</v>
      </c>
      <c r="H42" s="22">
        <f>(1+1+1)/3</f>
        <v>1</v>
      </c>
      <c r="I42" s="139"/>
      <c r="M42" s="134"/>
    </row>
    <row r="43" spans="1:13" ht="26.25" thickBot="1">
      <c r="A43" s="129"/>
      <c r="B43" s="219"/>
      <c r="C43" s="32" t="s">
        <v>34</v>
      </c>
      <c r="D43" s="31" t="s">
        <v>70</v>
      </c>
      <c r="E43" s="30" t="s">
        <v>53</v>
      </c>
      <c r="F43" s="2">
        <v>2</v>
      </c>
      <c r="G43" s="2">
        <v>2</v>
      </c>
      <c r="H43" s="22">
        <f>(2+2+2)/3</f>
        <v>2</v>
      </c>
      <c r="I43" s="139"/>
      <c r="M43" s="134"/>
    </row>
    <row r="44" spans="1:13" ht="25.5">
      <c r="A44" s="129"/>
      <c r="B44" s="217" t="s">
        <v>18</v>
      </c>
      <c r="C44" s="39" t="s">
        <v>47</v>
      </c>
      <c r="D44" s="38" t="s">
        <v>61</v>
      </c>
      <c r="E44" s="37" t="s">
        <v>48</v>
      </c>
      <c r="F44" s="19">
        <v>18.399999999999999</v>
      </c>
      <c r="G44" s="19">
        <v>8.4</v>
      </c>
      <c r="H44" s="20">
        <f>(12.6+14.3+13.5)/3</f>
        <v>13.466666666666667</v>
      </c>
      <c r="I44" s="139"/>
      <c r="M44" s="134"/>
    </row>
    <row r="45" spans="1:13" ht="25.5">
      <c r="A45" s="129"/>
      <c r="B45" s="218"/>
      <c r="C45" s="34" t="s">
        <v>49</v>
      </c>
      <c r="D45" s="31" t="s">
        <v>61</v>
      </c>
      <c r="E45" s="33" t="s">
        <v>48</v>
      </c>
      <c r="F45" s="1">
        <v>22.6</v>
      </c>
      <c r="G45" s="1">
        <v>9.4</v>
      </c>
      <c r="H45" s="21">
        <f>(18.6+18.4+15.3)/3</f>
        <v>17.433333333333334</v>
      </c>
      <c r="I45" s="139"/>
      <c r="M45" s="134"/>
    </row>
    <row r="46" spans="1:13" ht="25.5">
      <c r="A46" s="129"/>
      <c r="B46" s="218"/>
      <c r="C46" s="34" t="s">
        <v>100</v>
      </c>
      <c r="D46" s="31" t="s">
        <v>62</v>
      </c>
      <c r="E46" s="33" t="s">
        <v>48</v>
      </c>
      <c r="F46" s="1">
        <v>31.4</v>
      </c>
      <c r="G46" s="1">
        <v>18.100000000000001</v>
      </c>
      <c r="H46" s="21">
        <f>(25.7+25.9+24.1)/3</f>
        <v>25.233333333333331</v>
      </c>
      <c r="I46" s="139"/>
      <c r="M46" s="134"/>
    </row>
    <row r="47" spans="1:13" ht="25.5">
      <c r="A47" s="129"/>
      <c r="B47" s="218"/>
      <c r="C47" s="34" t="s">
        <v>39</v>
      </c>
      <c r="D47" s="31" t="s">
        <v>99</v>
      </c>
      <c r="E47" s="33" t="s">
        <v>48</v>
      </c>
      <c r="F47" s="36">
        <v>1200</v>
      </c>
      <c r="G47" s="36">
        <v>700</v>
      </c>
      <c r="H47" s="41">
        <f>(1000+1000+1000)/3</f>
        <v>1000</v>
      </c>
      <c r="I47" s="139"/>
      <c r="M47" s="134"/>
    </row>
    <row r="48" spans="1:13" ht="28.5" customHeight="1">
      <c r="A48" s="129"/>
      <c r="B48" s="218"/>
      <c r="C48" s="34" t="s">
        <v>98</v>
      </c>
      <c r="D48" s="31" t="s">
        <v>63</v>
      </c>
      <c r="E48" s="33" t="s">
        <v>48</v>
      </c>
      <c r="F48" s="1">
        <v>28.6</v>
      </c>
      <c r="G48" s="1">
        <v>12.8</v>
      </c>
      <c r="H48" s="21">
        <f>(22.7+22.4+24.7)/3</f>
        <v>23.266666666666666</v>
      </c>
      <c r="I48" s="139"/>
      <c r="M48" s="134"/>
    </row>
    <row r="49" spans="1:13" ht="25.5">
      <c r="A49" s="129"/>
      <c r="B49" s="218"/>
      <c r="C49" s="34" t="s">
        <v>50</v>
      </c>
      <c r="D49" s="31" t="s">
        <v>64</v>
      </c>
      <c r="E49" s="33" t="s">
        <v>48</v>
      </c>
      <c r="F49" s="1">
        <v>78.099999999999994</v>
      </c>
      <c r="G49" s="1">
        <v>61.2</v>
      </c>
      <c r="H49" s="21">
        <f>(70.6+71+69.8)/3</f>
        <v>70.466666666666654</v>
      </c>
      <c r="I49" s="139"/>
      <c r="M49" s="134"/>
    </row>
    <row r="50" spans="1:13" ht="25.5">
      <c r="A50" s="129"/>
      <c r="B50" s="218"/>
      <c r="C50" s="34" t="s">
        <v>51</v>
      </c>
      <c r="D50" s="31" t="s">
        <v>65</v>
      </c>
      <c r="E50" s="33" t="s">
        <v>48</v>
      </c>
      <c r="F50" s="1">
        <v>48.4</v>
      </c>
      <c r="G50" s="1">
        <v>28.6</v>
      </c>
      <c r="H50" s="21">
        <v>38.799999999999997</v>
      </c>
      <c r="I50" s="139"/>
      <c r="M50" s="134"/>
    </row>
    <row r="51" spans="1:13" ht="25.5">
      <c r="A51" s="129"/>
      <c r="B51" s="218"/>
      <c r="C51" s="34" t="s">
        <v>37</v>
      </c>
      <c r="D51" s="31" t="s">
        <v>66</v>
      </c>
      <c r="E51" s="33" t="s">
        <v>48</v>
      </c>
      <c r="F51" s="2">
        <v>2.8</v>
      </c>
      <c r="G51" s="2">
        <v>2.2000000000000002</v>
      </c>
      <c r="H51" s="22">
        <f>(2.5+2.5+2.6)/3</f>
        <v>2.5333333333333332</v>
      </c>
      <c r="I51" s="139"/>
      <c r="M51" s="134"/>
    </row>
    <row r="52" spans="1:13">
      <c r="A52" s="129"/>
      <c r="B52" s="218"/>
      <c r="C52" s="34" t="s">
        <v>52</v>
      </c>
      <c r="D52" s="31">
        <v>1</v>
      </c>
      <c r="E52" s="33" t="s">
        <v>53</v>
      </c>
      <c r="F52" s="2">
        <v>2.08</v>
      </c>
      <c r="G52" s="2">
        <v>0.4</v>
      </c>
      <c r="H52" s="22">
        <f>(2.08+0.4+0.4)/3</f>
        <v>0.96</v>
      </c>
      <c r="I52" s="139"/>
      <c r="M52" s="134"/>
    </row>
    <row r="53" spans="1:13" ht="25.5">
      <c r="A53" s="129"/>
      <c r="B53" s="218"/>
      <c r="C53" s="34" t="s">
        <v>31</v>
      </c>
      <c r="D53" s="31" t="s">
        <v>68</v>
      </c>
      <c r="E53" s="33" t="s">
        <v>48</v>
      </c>
      <c r="F53" s="2">
        <v>0.6</v>
      </c>
      <c r="G53" s="2">
        <v>0.01</v>
      </c>
      <c r="H53" s="40">
        <f>(0.01+0.02+0.03)/3</f>
        <v>0.02</v>
      </c>
      <c r="I53" s="139"/>
      <c r="M53" s="134"/>
    </row>
    <row r="54" spans="1:13" ht="22.5" customHeight="1">
      <c r="A54" s="129"/>
      <c r="B54" s="218"/>
      <c r="C54" s="34" t="s">
        <v>54</v>
      </c>
      <c r="D54" s="31">
        <v>6</v>
      </c>
      <c r="E54" s="33" t="s">
        <v>53</v>
      </c>
      <c r="F54" s="2">
        <v>1</v>
      </c>
      <c r="G54" s="2">
        <v>1</v>
      </c>
      <c r="H54" s="22">
        <f>(1+1+1)/3</f>
        <v>1</v>
      </c>
      <c r="I54" s="139"/>
      <c r="M54" s="134"/>
    </row>
    <row r="55" spans="1:13" ht="26.25" thickBot="1">
      <c r="A55" s="129"/>
      <c r="B55" s="218"/>
      <c r="C55" s="32" t="s">
        <v>34</v>
      </c>
      <c r="D55" s="31" t="s">
        <v>70</v>
      </c>
      <c r="E55" s="30" t="s">
        <v>53</v>
      </c>
      <c r="F55" s="2">
        <v>3.6</v>
      </c>
      <c r="G55" s="2">
        <v>2.2999999999999998</v>
      </c>
      <c r="H55" s="22">
        <f>(2.9+2.8+3.8)/3</f>
        <v>3.1666666666666665</v>
      </c>
      <c r="I55" s="139"/>
      <c r="M55" s="134"/>
    </row>
    <row r="56" spans="1:13" ht="33" customHeight="1">
      <c r="A56" s="129"/>
      <c r="B56" s="217" t="s">
        <v>57</v>
      </c>
      <c r="C56" s="39" t="s">
        <v>47</v>
      </c>
      <c r="D56" s="38" t="s">
        <v>61</v>
      </c>
      <c r="E56" s="37" t="s">
        <v>48</v>
      </c>
      <c r="F56" s="25">
        <v>9.4</v>
      </c>
      <c r="G56" s="25">
        <v>4.8</v>
      </c>
      <c r="H56" s="26">
        <f>(7.5+7.4+7.5)/3</f>
        <v>7.4666666666666659</v>
      </c>
      <c r="I56" s="139"/>
      <c r="M56" s="134"/>
    </row>
    <row r="57" spans="1:13" ht="31.5" customHeight="1">
      <c r="A57" s="129"/>
      <c r="B57" s="218"/>
      <c r="C57" s="34" t="s">
        <v>49</v>
      </c>
      <c r="D57" s="31" t="s">
        <v>61</v>
      </c>
      <c r="E57" s="33" t="s">
        <v>48</v>
      </c>
      <c r="F57" s="1">
        <v>11.4</v>
      </c>
      <c r="G57" s="1">
        <v>5.8</v>
      </c>
      <c r="H57" s="21">
        <f>(8.3+8.7+9)/3</f>
        <v>8.6666666666666661</v>
      </c>
      <c r="I57" s="139"/>
      <c r="M57" s="134"/>
    </row>
    <row r="58" spans="1:13" ht="25.5">
      <c r="A58" s="129"/>
      <c r="B58" s="218"/>
      <c r="C58" s="34" t="s">
        <v>100</v>
      </c>
      <c r="D58" s="31" t="s">
        <v>62</v>
      </c>
      <c r="E58" s="33" t="s">
        <v>48</v>
      </c>
      <c r="F58" s="1">
        <v>10</v>
      </c>
      <c r="G58" s="2">
        <v>10</v>
      </c>
      <c r="H58" s="21">
        <f>(10+10+10)/3</f>
        <v>10</v>
      </c>
      <c r="I58" s="139"/>
      <c r="M58" s="140"/>
    </row>
    <row r="59" spans="1:13" ht="33.75" customHeight="1">
      <c r="A59" s="129"/>
      <c r="B59" s="218"/>
      <c r="C59" s="34" t="s">
        <v>39</v>
      </c>
      <c r="D59" s="31" t="s">
        <v>99</v>
      </c>
      <c r="E59" s="33" t="s">
        <v>48</v>
      </c>
      <c r="F59" s="36">
        <v>200</v>
      </c>
      <c r="G59" s="36">
        <v>40</v>
      </c>
      <c r="H59" s="41">
        <f>(100+100+100)/3</f>
        <v>100</v>
      </c>
      <c r="I59" s="139"/>
      <c r="M59" s="134"/>
    </row>
    <row r="60" spans="1:13" ht="30" customHeight="1">
      <c r="A60" s="129"/>
      <c r="B60" s="218"/>
      <c r="C60" s="34" t="s">
        <v>98</v>
      </c>
      <c r="D60" s="31" t="s">
        <v>63</v>
      </c>
      <c r="E60" s="33" t="s">
        <v>48</v>
      </c>
      <c r="F60" s="2">
        <v>10</v>
      </c>
      <c r="G60" s="2">
        <v>10</v>
      </c>
      <c r="H60" s="22">
        <f>(10+10+10)/3</f>
        <v>10</v>
      </c>
      <c r="I60" s="139"/>
      <c r="M60" s="134"/>
    </row>
    <row r="61" spans="1:13" ht="30" customHeight="1">
      <c r="A61" s="129"/>
      <c r="B61" s="218"/>
      <c r="C61" s="34" t="s">
        <v>50</v>
      </c>
      <c r="D61" s="31" t="s">
        <v>64</v>
      </c>
      <c r="E61" s="33" t="s">
        <v>48</v>
      </c>
      <c r="F61" s="1">
        <v>48.6</v>
      </c>
      <c r="G61" s="1">
        <v>32.4</v>
      </c>
      <c r="H61" s="21">
        <f>(41+43.4+42.7)/3</f>
        <v>42.366666666666667</v>
      </c>
      <c r="I61" s="139"/>
      <c r="M61" s="134"/>
    </row>
    <row r="62" spans="1:13" ht="31.5" customHeight="1">
      <c r="A62" s="129"/>
      <c r="B62" s="218"/>
      <c r="C62" s="34" t="s">
        <v>51</v>
      </c>
      <c r="D62" s="31" t="s">
        <v>65</v>
      </c>
      <c r="E62" s="33" t="s">
        <v>48</v>
      </c>
      <c r="F62" s="1">
        <v>26.2</v>
      </c>
      <c r="G62" s="1">
        <v>16.600000000000001</v>
      </c>
      <c r="H62" s="21">
        <f>(21.4+20.2+21)/3</f>
        <v>20.866666666666664</v>
      </c>
      <c r="I62" s="139"/>
      <c r="M62" s="134"/>
    </row>
    <row r="63" spans="1:13" ht="25.5">
      <c r="A63" s="129"/>
      <c r="B63" s="218"/>
      <c r="C63" s="34" t="s">
        <v>37</v>
      </c>
      <c r="D63" s="31" t="s">
        <v>66</v>
      </c>
      <c r="E63" s="33" t="s">
        <v>48</v>
      </c>
      <c r="F63" s="2">
        <v>2.08</v>
      </c>
      <c r="G63" s="2">
        <v>2.08</v>
      </c>
      <c r="H63" s="22">
        <v>2.08</v>
      </c>
      <c r="I63" s="139"/>
      <c r="M63" s="134"/>
    </row>
    <row r="64" spans="1:13" ht="22.5" customHeight="1">
      <c r="A64" s="129"/>
      <c r="B64" s="218"/>
      <c r="C64" s="34" t="s">
        <v>52</v>
      </c>
      <c r="D64" s="35">
        <v>1</v>
      </c>
      <c r="E64" s="33" t="s">
        <v>53</v>
      </c>
      <c r="F64" s="2">
        <v>0.4</v>
      </c>
      <c r="G64" s="2">
        <v>0.4</v>
      </c>
      <c r="H64" s="22">
        <v>0.4</v>
      </c>
      <c r="I64" s="139"/>
      <c r="M64" s="134"/>
    </row>
    <row r="65" spans="1:13" ht="25.5">
      <c r="A65" s="129"/>
      <c r="B65" s="218"/>
      <c r="C65" s="34" t="s">
        <v>31</v>
      </c>
      <c r="D65" s="31" t="s">
        <v>68</v>
      </c>
      <c r="E65" s="33" t="s">
        <v>48</v>
      </c>
      <c r="F65" s="2">
        <v>0.02</v>
      </c>
      <c r="G65" s="2">
        <v>0.02</v>
      </c>
      <c r="H65" s="22">
        <v>0.02</v>
      </c>
      <c r="I65" s="139"/>
      <c r="M65" s="134"/>
    </row>
    <row r="66" spans="1:13" ht="25.5" customHeight="1">
      <c r="A66" s="129"/>
      <c r="B66" s="218"/>
      <c r="C66" s="34" t="s">
        <v>54</v>
      </c>
      <c r="D66" s="31">
        <v>6</v>
      </c>
      <c r="E66" s="33" t="s">
        <v>53</v>
      </c>
      <c r="F66" s="2">
        <v>1</v>
      </c>
      <c r="G66" s="2">
        <v>1</v>
      </c>
      <c r="H66" s="22">
        <v>1</v>
      </c>
      <c r="I66" s="139"/>
      <c r="M66" s="134"/>
    </row>
    <row r="67" spans="1:13" ht="23.25" customHeight="1" thickBot="1">
      <c r="A67" s="129"/>
      <c r="B67" s="218"/>
      <c r="C67" s="32" t="s">
        <v>34</v>
      </c>
      <c r="D67" s="31" t="s">
        <v>70</v>
      </c>
      <c r="E67" s="30" t="s">
        <v>53</v>
      </c>
      <c r="F67" s="2">
        <v>2</v>
      </c>
      <c r="G67" s="2">
        <v>2</v>
      </c>
      <c r="H67" s="22">
        <v>2</v>
      </c>
      <c r="I67" s="139"/>
      <c r="M67" s="134"/>
    </row>
    <row r="68" spans="1:13" ht="13.5" thickBot="1">
      <c r="A68" s="141"/>
      <c r="B68" s="29"/>
      <c r="C68" s="27"/>
      <c r="D68" s="27"/>
      <c r="E68" s="27"/>
      <c r="F68" s="27"/>
      <c r="G68" s="27"/>
      <c r="H68" s="27"/>
      <c r="I68" s="141"/>
    </row>
    <row r="70" spans="1:13">
      <c r="B70" s="115" t="s">
        <v>94</v>
      </c>
      <c r="C70" s="115"/>
      <c r="D70" s="115"/>
      <c r="E70" s="115"/>
      <c r="F70" s="115"/>
    </row>
  </sheetData>
  <mergeCells count="13">
    <mergeCell ref="B8:B19"/>
    <mergeCell ref="B20:B31"/>
    <mergeCell ref="B32:B43"/>
    <mergeCell ref="B44:B55"/>
    <mergeCell ref="B56:B67"/>
    <mergeCell ref="B6:B7"/>
    <mergeCell ref="B2:H2"/>
    <mergeCell ref="B3:H3"/>
    <mergeCell ref="B4:H4"/>
    <mergeCell ref="B5:D5"/>
    <mergeCell ref="C6:C7"/>
    <mergeCell ref="E6:E7"/>
    <mergeCell ref="F6:H6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I33"/>
  <sheetViews>
    <sheetView zoomScaleNormal="100" workbookViewId="0">
      <selection activeCell="L20" sqref="L20"/>
    </sheetView>
  </sheetViews>
  <sheetFormatPr defaultRowHeight="12.75"/>
  <cols>
    <col min="1" max="1" width="14.42578125" customWidth="1"/>
    <col min="2" max="2" width="17" customWidth="1"/>
    <col min="3" max="3" width="14" customWidth="1"/>
    <col min="4" max="4" width="14.85546875" customWidth="1"/>
    <col min="5" max="5" width="11.7109375" customWidth="1"/>
    <col min="6" max="6" width="11.42578125" customWidth="1"/>
    <col min="7" max="7" width="13" customWidth="1"/>
    <col min="8" max="8" width="14.7109375" customWidth="1"/>
    <col min="9" max="9" width="17.28515625" customWidth="1"/>
    <col min="257" max="257" width="14.42578125" customWidth="1"/>
    <col min="258" max="258" width="17" customWidth="1"/>
    <col min="259" max="259" width="14" customWidth="1"/>
    <col min="260" max="260" width="14.85546875" customWidth="1"/>
    <col min="261" max="261" width="11.7109375" customWidth="1"/>
    <col min="262" max="262" width="11.42578125" customWidth="1"/>
    <col min="263" max="263" width="13" customWidth="1"/>
    <col min="264" max="264" width="14.7109375" customWidth="1"/>
    <col min="265" max="265" width="17.28515625" customWidth="1"/>
    <col min="513" max="513" width="14.42578125" customWidth="1"/>
    <col min="514" max="514" width="17" customWidth="1"/>
    <col min="515" max="515" width="14" customWidth="1"/>
    <col min="516" max="516" width="14.85546875" customWidth="1"/>
    <col min="517" max="517" width="11.7109375" customWidth="1"/>
    <col min="518" max="518" width="11.42578125" customWidth="1"/>
    <col min="519" max="519" width="13" customWidth="1"/>
    <col min="520" max="520" width="14.7109375" customWidth="1"/>
    <col min="521" max="521" width="17.28515625" customWidth="1"/>
    <col min="769" max="769" width="14.42578125" customWidth="1"/>
    <col min="770" max="770" width="17" customWidth="1"/>
    <col min="771" max="771" width="14" customWidth="1"/>
    <col min="772" max="772" width="14.85546875" customWidth="1"/>
    <col min="773" max="773" width="11.7109375" customWidth="1"/>
    <col min="774" max="774" width="11.42578125" customWidth="1"/>
    <col min="775" max="775" width="13" customWidth="1"/>
    <col min="776" max="776" width="14.7109375" customWidth="1"/>
    <col min="777" max="777" width="17.28515625" customWidth="1"/>
    <col min="1025" max="1025" width="14.42578125" customWidth="1"/>
    <col min="1026" max="1026" width="17" customWidth="1"/>
    <col min="1027" max="1027" width="14" customWidth="1"/>
    <col min="1028" max="1028" width="14.85546875" customWidth="1"/>
    <col min="1029" max="1029" width="11.7109375" customWidth="1"/>
    <col min="1030" max="1030" width="11.42578125" customWidth="1"/>
    <col min="1031" max="1031" width="13" customWidth="1"/>
    <col min="1032" max="1032" width="14.7109375" customWidth="1"/>
    <col min="1033" max="1033" width="17.28515625" customWidth="1"/>
    <col min="1281" max="1281" width="14.42578125" customWidth="1"/>
    <col min="1282" max="1282" width="17" customWidth="1"/>
    <col min="1283" max="1283" width="14" customWidth="1"/>
    <col min="1284" max="1284" width="14.85546875" customWidth="1"/>
    <col min="1285" max="1285" width="11.7109375" customWidth="1"/>
    <col min="1286" max="1286" width="11.42578125" customWidth="1"/>
    <col min="1287" max="1287" width="13" customWidth="1"/>
    <col min="1288" max="1288" width="14.7109375" customWidth="1"/>
    <col min="1289" max="1289" width="17.28515625" customWidth="1"/>
    <col min="1537" max="1537" width="14.42578125" customWidth="1"/>
    <col min="1538" max="1538" width="17" customWidth="1"/>
    <col min="1539" max="1539" width="14" customWidth="1"/>
    <col min="1540" max="1540" width="14.85546875" customWidth="1"/>
    <col min="1541" max="1541" width="11.7109375" customWidth="1"/>
    <col min="1542" max="1542" width="11.42578125" customWidth="1"/>
    <col min="1543" max="1543" width="13" customWidth="1"/>
    <col min="1544" max="1544" width="14.7109375" customWidth="1"/>
    <col min="1545" max="1545" width="17.28515625" customWidth="1"/>
    <col min="1793" max="1793" width="14.42578125" customWidth="1"/>
    <col min="1794" max="1794" width="17" customWidth="1"/>
    <col min="1795" max="1795" width="14" customWidth="1"/>
    <col min="1796" max="1796" width="14.85546875" customWidth="1"/>
    <col min="1797" max="1797" width="11.7109375" customWidth="1"/>
    <col min="1798" max="1798" width="11.42578125" customWidth="1"/>
    <col min="1799" max="1799" width="13" customWidth="1"/>
    <col min="1800" max="1800" width="14.7109375" customWidth="1"/>
    <col min="1801" max="1801" width="17.28515625" customWidth="1"/>
    <col min="2049" max="2049" width="14.42578125" customWidth="1"/>
    <col min="2050" max="2050" width="17" customWidth="1"/>
    <col min="2051" max="2051" width="14" customWidth="1"/>
    <col min="2052" max="2052" width="14.85546875" customWidth="1"/>
    <col min="2053" max="2053" width="11.7109375" customWidth="1"/>
    <col min="2054" max="2054" width="11.42578125" customWidth="1"/>
    <col min="2055" max="2055" width="13" customWidth="1"/>
    <col min="2056" max="2056" width="14.7109375" customWidth="1"/>
    <col min="2057" max="2057" width="17.28515625" customWidth="1"/>
    <col min="2305" max="2305" width="14.42578125" customWidth="1"/>
    <col min="2306" max="2306" width="17" customWidth="1"/>
    <col min="2307" max="2307" width="14" customWidth="1"/>
    <col min="2308" max="2308" width="14.85546875" customWidth="1"/>
    <col min="2309" max="2309" width="11.7109375" customWidth="1"/>
    <col min="2310" max="2310" width="11.42578125" customWidth="1"/>
    <col min="2311" max="2311" width="13" customWidth="1"/>
    <col min="2312" max="2312" width="14.7109375" customWidth="1"/>
    <col min="2313" max="2313" width="17.28515625" customWidth="1"/>
    <col min="2561" max="2561" width="14.42578125" customWidth="1"/>
    <col min="2562" max="2562" width="17" customWidth="1"/>
    <col min="2563" max="2563" width="14" customWidth="1"/>
    <col min="2564" max="2564" width="14.85546875" customWidth="1"/>
    <col min="2565" max="2565" width="11.7109375" customWidth="1"/>
    <col min="2566" max="2566" width="11.42578125" customWidth="1"/>
    <col min="2567" max="2567" width="13" customWidth="1"/>
    <col min="2568" max="2568" width="14.7109375" customWidth="1"/>
    <col min="2569" max="2569" width="17.28515625" customWidth="1"/>
    <col min="2817" max="2817" width="14.42578125" customWidth="1"/>
    <col min="2818" max="2818" width="17" customWidth="1"/>
    <col min="2819" max="2819" width="14" customWidth="1"/>
    <col min="2820" max="2820" width="14.85546875" customWidth="1"/>
    <col min="2821" max="2821" width="11.7109375" customWidth="1"/>
    <col min="2822" max="2822" width="11.42578125" customWidth="1"/>
    <col min="2823" max="2823" width="13" customWidth="1"/>
    <col min="2824" max="2824" width="14.7109375" customWidth="1"/>
    <col min="2825" max="2825" width="17.28515625" customWidth="1"/>
    <col min="3073" max="3073" width="14.42578125" customWidth="1"/>
    <col min="3074" max="3074" width="17" customWidth="1"/>
    <col min="3075" max="3075" width="14" customWidth="1"/>
    <col min="3076" max="3076" width="14.85546875" customWidth="1"/>
    <col min="3077" max="3077" width="11.7109375" customWidth="1"/>
    <col min="3078" max="3078" width="11.42578125" customWidth="1"/>
    <col min="3079" max="3079" width="13" customWidth="1"/>
    <col min="3080" max="3080" width="14.7109375" customWidth="1"/>
    <col min="3081" max="3081" width="17.28515625" customWidth="1"/>
    <col min="3329" max="3329" width="14.42578125" customWidth="1"/>
    <col min="3330" max="3330" width="17" customWidth="1"/>
    <col min="3331" max="3331" width="14" customWidth="1"/>
    <col min="3332" max="3332" width="14.85546875" customWidth="1"/>
    <col min="3333" max="3333" width="11.7109375" customWidth="1"/>
    <col min="3334" max="3334" width="11.42578125" customWidth="1"/>
    <col min="3335" max="3335" width="13" customWidth="1"/>
    <col min="3336" max="3336" width="14.7109375" customWidth="1"/>
    <col min="3337" max="3337" width="17.28515625" customWidth="1"/>
    <col min="3585" max="3585" width="14.42578125" customWidth="1"/>
    <col min="3586" max="3586" width="17" customWidth="1"/>
    <col min="3587" max="3587" width="14" customWidth="1"/>
    <col min="3588" max="3588" width="14.85546875" customWidth="1"/>
    <col min="3589" max="3589" width="11.7109375" customWidth="1"/>
    <col min="3590" max="3590" width="11.42578125" customWidth="1"/>
    <col min="3591" max="3591" width="13" customWidth="1"/>
    <col min="3592" max="3592" width="14.7109375" customWidth="1"/>
    <col min="3593" max="3593" width="17.28515625" customWidth="1"/>
    <col min="3841" max="3841" width="14.42578125" customWidth="1"/>
    <col min="3842" max="3842" width="17" customWidth="1"/>
    <col min="3843" max="3843" width="14" customWidth="1"/>
    <col min="3844" max="3844" width="14.85546875" customWidth="1"/>
    <col min="3845" max="3845" width="11.7109375" customWidth="1"/>
    <col min="3846" max="3846" width="11.42578125" customWidth="1"/>
    <col min="3847" max="3847" width="13" customWidth="1"/>
    <col min="3848" max="3848" width="14.7109375" customWidth="1"/>
    <col min="3849" max="3849" width="17.28515625" customWidth="1"/>
    <col min="4097" max="4097" width="14.42578125" customWidth="1"/>
    <col min="4098" max="4098" width="17" customWidth="1"/>
    <col min="4099" max="4099" width="14" customWidth="1"/>
    <col min="4100" max="4100" width="14.85546875" customWidth="1"/>
    <col min="4101" max="4101" width="11.7109375" customWidth="1"/>
    <col min="4102" max="4102" width="11.42578125" customWidth="1"/>
    <col min="4103" max="4103" width="13" customWidth="1"/>
    <col min="4104" max="4104" width="14.7109375" customWidth="1"/>
    <col min="4105" max="4105" width="17.28515625" customWidth="1"/>
    <col min="4353" max="4353" width="14.42578125" customWidth="1"/>
    <col min="4354" max="4354" width="17" customWidth="1"/>
    <col min="4355" max="4355" width="14" customWidth="1"/>
    <col min="4356" max="4356" width="14.85546875" customWidth="1"/>
    <col min="4357" max="4357" width="11.7109375" customWidth="1"/>
    <col min="4358" max="4358" width="11.42578125" customWidth="1"/>
    <col min="4359" max="4359" width="13" customWidth="1"/>
    <col min="4360" max="4360" width="14.7109375" customWidth="1"/>
    <col min="4361" max="4361" width="17.28515625" customWidth="1"/>
    <col min="4609" max="4609" width="14.42578125" customWidth="1"/>
    <col min="4610" max="4610" width="17" customWidth="1"/>
    <col min="4611" max="4611" width="14" customWidth="1"/>
    <col min="4612" max="4612" width="14.85546875" customWidth="1"/>
    <col min="4613" max="4613" width="11.7109375" customWidth="1"/>
    <col min="4614" max="4614" width="11.42578125" customWidth="1"/>
    <col min="4615" max="4615" width="13" customWidth="1"/>
    <col min="4616" max="4616" width="14.7109375" customWidth="1"/>
    <col min="4617" max="4617" width="17.28515625" customWidth="1"/>
    <col min="4865" max="4865" width="14.42578125" customWidth="1"/>
    <col min="4866" max="4866" width="17" customWidth="1"/>
    <col min="4867" max="4867" width="14" customWidth="1"/>
    <col min="4868" max="4868" width="14.85546875" customWidth="1"/>
    <col min="4869" max="4869" width="11.7109375" customWidth="1"/>
    <col min="4870" max="4870" width="11.42578125" customWidth="1"/>
    <col min="4871" max="4871" width="13" customWidth="1"/>
    <col min="4872" max="4872" width="14.7109375" customWidth="1"/>
    <col min="4873" max="4873" width="17.28515625" customWidth="1"/>
    <col min="5121" max="5121" width="14.42578125" customWidth="1"/>
    <col min="5122" max="5122" width="17" customWidth="1"/>
    <col min="5123" max="5123" width="14" customWidth="1"/>
    <col min="5124" max="5124" width="14.85546875" customWidth="1"/>
    <col min="5125" max="5125" width="11.7109375" customWidth="1"/>
    <col min="5126" max="5126" width="11.42578125" customWidth="1"/>
    <col min="5127" max="5127" width="13" customWidth="1"/>
    <col min="5128" max="5128" width="14.7109375" customWidth="1"/>
    <col min="5129" max="5129" width="17.28515625" customWidth="1"/>
    <col min="5377" max="5377" width="14.42578125" customWidth="1"/>
    <col min="5378" max="5378" width="17" customWidth="1"/>
    <col min="5379" max="5379" width="14" customWidth="1"/>
    <col min="5380" max="5380" width="14.85546875" customWidth="1"/>
    <col min="5381" max="5381" width="11.7109375" customWidth="1"/>
    <col min="5382" max="5382" width="11.42578125" customWidth="1"/>
    <col min="5383" max="5383" width="13" customWidth="1"/>
    <col min="5384" max="5384" width="14.7109375" customWidth="1"/>
    <col min="5385" max="5385" width="17.28515625" customWidth="1"/>
    <col min="5633" max="5633" width="14.42578125" customWidth="1"/>
    <col min="5634" max="5634" width="17" customWidth="1"/>
    <col min="5635" max="5635" width="14" customWidth="1"/>
    <col min="5636" max="5636" width="14.85546875" customWidth="1"/>
    <col min="5637" max="5637" width="11.7109375" customWidth="1"/>
    <col min="5638" max="5638" width="11.42578125" customWidth="1"/>
    <col min="5639" max="5639" width="13" customWidth="1"/>
    <col min="5640" max="5640" width="14.7109375" customWidth="1"/>
    <col min="5641" max="5641" width="17.28515625" customWidth="1"/>
    <col min="5889" max="5889" width="14.42578125" customWidth="1"/>
    <col min="5890" max="5890" width="17" customWidth="1"/>
    <col min="5891" max="5891" width="14" customWidth="1"/>
    <col min="5892" max="5892" width="14.85546875" customWidth="1"/>
    <col min="5893" max="5893" width="11.7109375" customWidth="1"/>
    <col min="5894" max="5894" width="11.42578125" customWidth="1"/>
    <col min="5895" max="5895" width="13" customWidth="1"/>
    <col min="5896" max="5896" width="14.7109375" customWidth="1"/>
    <col min="5897" max="5897" width="17.28515625" customWidth="1"/>
    <col min="6145" max="6145" width="14.42578125" customWidth="1"/>
    <col min="6146" max="6146" width="17" customWidth="1"/>
    <col min="6147" max="6147" width="14" customWidth="1"/>
    <col min="6148" max="6148" width="14.85546875" customWidth="1"/>
    <col min="6149" max="6149" width="11.7109375" customWidth="1"/>
    <col min="6150" max="6150" width="11.42578125" customWidth="1"/>
    <col min="6151" max="6151" width="13" customWidth="1"/>
    <col min="6152" max="6152" width="14.7109375" customWidth="1"/>
    <col min="6153" max="6153" width="17.28515625" customWidth="1"/>
    <col min="6401" max="6401" width="14.42578125" customWidth="1"/>
    <col min="6402" max="6402" width="17" customWidth="1"/>
    <col min="6403" max="6403" width="14" customWidth="1"/>
    <col min="6404" max="6404" width="14.85546875" customWidth="1"/>
    <col min="6405" max="6405" width="11.7109375" customWidth="1"/>
    <col min="6406" max="6406" width="11.42578125" customWidth="1"/>
    <col min="6407" max="6407" width="13" customWidth="1"/>
    <col min="6408" max="6408" width="14.7109375" customWidth="1"/>
    <col min="6409" max="6409" width="17.28515625" customWidth="1"/>
    <col min="6657" max="6657" width="14.42578125" customWidth="1"/>
    <col min="6658" max="6658" width="17" customWidth="1"/>
    <col min="6659" max="6659" width="14" customWidth="1"/>
    <col min="6660" max="6660" width="14.85546875" customWidth="1"/>
    <col min="6661" max="6661" width="11.7109375" customWidth="1"/>
    <col min="6662" max="6662" width="11.42578125" customWidth="1"/>
    <col min="6663" max="6663" width="13" customWidth="1"/>
    <col min="6664" max="6664" width="14.7109375" customWidth="1"/>
    <col min="6665" max="6665" width="17.28515625" customWidth="1"/>
    <col min="6913" max="6913" width="14.42578125" customWidth="1"/>
    <col min="6914" max="6914" width="17" customWidth="1"/>
    <col min="6915" max="6915" width="14" customWidth="1"/>
    <col min="6916" max="6916" width="14.85546875" customWidth="1"/>
    <col min="6917" max="6917" width="11.7109375" customWidth="1"/>
    <col min="6918" max="6918" width="11.42578125" customWidth="1"/>
    <col min="6919" max="6919" width="13" customWidth="1"/>
    <col min="6920" max="6920" width="14.7109375" customWidth="1"/>
    <col min="6921" max="6921" width="17.28515625" customWidth="1"/>
    <col min="7169" max="7169" width="14.42578125" customWidth="1"/>
    <col min="7170" max="7170" width="17" customWidth="1"/>
    <col min="7171" max="7171" width="14" customWidth="1"/>
    <col min="7172" max="7172" width="14.85546875" customWidth="1"/>
    <col min="7173" max="7173" width="11.7109375" customWidth="1"/>
    <col min="7174" max="7174" width="11.42578125" customWidth="1"/>
    <col min="7175" max="7175" width="13" customWidth="1"/>
    <col min="7176" max="7176" width="14.7109375" customWidth="1"/>
    <col min="7177" max="7177" width="17.28515625" customWidth="1"/>
    <col min="7425" max="7425" width="14.42578125" customWidth="1"/>
    <col min="7426" max="7426" width="17" customWidth="1"/>
    <col min="7427" max="7427" width="14" customWidth="1"/>
    <col min="7428" max="7428" width="14.85546875" customWidth="1"/>
    <col min="7429" max="7429" width="11.7109375" customWidth="1"/>
    <col min="7430" max="7430" width="11.42578125" customWidth="1"/>
    <col min="7431" max="7431" width="13" customWidth="1"/>
    <col min="7432" max="7432" width="14.7109375" customWidth="1"/>
    <col min="7433" max="7433" width="17.28515625" customWidth="1"/>
    <col min="7681" max="7681" width="14.42578125" customWidth="1"/>
    <col min="7682" max="7682" width="17" customWidth="1"/>
    <col min="7683" max="7683" width="14" customWidth="1"/>
    <col min="7684" max="7684" width="14.85546875" customWidth="1"/>
    <col min="7685" max="7685" width="11.7109375" customWidth="1"/>
    <col min="7686" max="7686" width="11.42578125" customWidth="1"/>
    <col min="7687" max="7687" width="13" customWidth="1"/>
    <col min="7688" max="7688" width="14.7109375" customWidth="1"/>
    <col min="7689" max="7689" width="17.28515625" customWidth="1"/>
    <col min="7937" max="7937" width="14.42578125" customWidth="1"/>
    <col min="7938" max="7938" width="17" customWidth="1"/>
    <col min="7939" max="7939" width="14" customWidth="1"/>
    <col min="7940" max="7940" width="14.85546875" customWidth="1"/>
    <col min="7941" max="7941" width="11.7109375" customWidth="1"/>
    <col min="7942" max="7942" width="11.42578125" customWidth="1"/>
    <col min="7943" max="7943" width="13" customWidth="1"/>
    <col min="7944" max="7944" width="14.7109375" customWidth="1"/>
    <col min="7945" max="7945" width="17.28515625" customWidth="1"/>
    <col min="8193" max="8193" width="14.42578125" customWidth="1"/>
    <col min="8194" max="8194" width="17" customWidth="1"/>
    <col min="8195" max="8195" width="14" customWidth="1"/>
    <col min="8196" max="8196" width="14.85546875" customWidth="1"/>
    <col min="8197" max="8197" width="11.7109375" customWidth="1"/>
    <col min="8198" max="8198" width="11.42578125" customWidth="1"/>
    <col min="8199" max="8199" width="13" customWidth="1"/>
    <col min="8200" max="8200" width="14.7109375" customWidth="1"/>
    <col min="8201" max="8201" width="17.28515625" customWidth="1"/>
    <col min="8449" max="8449" width="14.42578125" customWidth="1"/>
    <col min="8450" max="8450" width="17" customWidth="1"/>
    <col min="8451" max="8451" width="14" customWidth="1"/>
    <col min="8452" max="8452" width="14.85546875" customWidth="1"/>
    <col min="8453" max="8453" width="11.7109375" customWidth="1"/>
    <col min="8454" max="8454" width="11.42578125" customWidth="1"/>
    <col min="8455" max="8455" width="13" customWidth="1"/>
    <col min="8456" max="8456" width="14.7109375" customWidth="1"/>
    <col min="8457" max="8457" width="17.28515625" customWidth="1"/>
    <col min="8705" max="8705" width="14.42578125" customWidth="1"/>
    <col min="8706" max="8706" width="17" customWidth="1"/>
    <col min="8707" max="8707" width="14" customWidth="1"/>
    <col min="8708" max="8708" width="14.85546875" customWidth="1"/>
    <col min="8709" max="8709" width="11.7109375" customWidth="1"/>
    <col min="8710" max="8710" width="11.42578125" customWidth="1"/>
    <col min="8711" max="8711" width="13" customWidth="1"/>
    <col min="8712" max="8712" width="14.7109375" customWidth="1"/>
    <col min="8713" max="8713" width="17.28515625" customWidth="1"/>
    <col min="8961" max="8961" width="14.42578125" customWidth="1"/>
    <col min="8962" max="8962" width="17" customWidth="1"/>
    <col min="8963" max="8963" width="14" customWidth="1"/>
    <col min="8964" max="8964" width="14.85546875" customWidth="1"/>
    <col min="8965" max="8965" width="11.7109375" customWidth="1"/>
    <col min="8966" max="8966" width="11.42578125" customWidth="1"/>
    <col min="8967" max="8967" width="13" customWidth="1"/>
    <col min="8968" max="8968" width="14.7109375" customWidth="1"/>
    <col min="8969" max="8969" width="17.28515625" customWidth="1"/>
    <col min="9217" max="9217" width="14.42578125" customWidth="1"/>
    <col min="9218" max="9218" width="17" customWidth="1"/>
    <col min="9219" max="9219" width="14" customWidth="1"/>
    <col min="9220" max="9220" width="14.85546875" customWidth="1"/>
    <col min="9221" max="9221" width="11.7109375" customWidth="1"/>
    <col min="9222" max="9222" width="11.42578125" customWidth="1"/>
    <col min="9223" max="9223" width="13" customWidth="1"/>
    <col min="9224" max="9224" width="14.7109375" customWidth="1"/>
    <col min="9225" max="9225" width="17.28515625" customWidth="1"/>
    <col min="9473" max="9473" width="14.42578125" customWidth="1"/>
    <col min="9474" max="9474" width="17" customWidth="1"/>
    <col min="9475" max="9475" width="14" customWidth="1"/>
    <col min="9476" max="9476" width="14.85546875" customWidth="1"/>
    <col min="9477" max="9477" width="11.7109375" customWidth="1"/>
    <col min="9478" max="9478" width="11.42578125" customWidth="1"/>
    <col min="9479" max="9479" width="13" customWidth="1"/>
    <col min="9480" max="9480" width="14.7109375" customWidth="1"/>
    <col min="9481" max="9481" width="17.28515625" customWidth="1"/>
    <col min="9729" max="9729" width="14.42578125" customWidth="1"/>
    <col min="9730" max="9730" width="17" customWidth="1"/>
    <col min="9731" max="9731" width="14" customWidth="1"/>
    <col min="9732" max="9732" width="14.85546875" customWidth="1"/>
    <col min="9733" max="9733" width="11.7109375" customWidth="1"/>
    <col min="9734" max="9734" width="11.42578125" customWidth="1"/>
    <col min="9735" max="9735" width="13" customWidth="1"/>
    <col min="9736" max="9736" width="14.7109375" customWidth="1"/>
    <col min="9737" max="9737" width="17.28515625" customWidth="1"/>
    <col min="9985" max="9985" width="14.42578125" customWidth="1"/>
    <col min="9986" max="9986" width="17" customWidth="1"/>
    <col min="9987" max="9987" width="14" customWidth="1"/>
    <col min="9988" max="9988" width="14.85546875" customWidth="1"/>
    <col min="9989" max="9989" width="11.7109375" customWidth="1"/>
    <col min="9990" max="9990" width="11.42578125" customWidth="1"/>
    <col min="9991" max="9991" width="13" customWidth="1"/>
    <col min="9992" max="9992" width="14.7109375" customWidth="1"/>
    <col min="9993" max="9993" width="17.28515625" customWidth="1"/>
    <col min="10241" max="10241" width="14.42578125" customWidth="1"/>
    <col min="10242" max="10242" width="17" customWidth="1"/>
    <col min="10243" max="10243" width="14" customWidth="1"/>
    <col min="10244" max="10244" width="14.85546875" customWidth="1"/>
    <col min="10245" max="10245" width="11.7109375" customWidth="1"/>
    <col min="10246" max="10246" width="11.42578125" customWidth="1"/>
    <col min="10247" max="10247" width="13" customWidth="1"/>
    <col min="10248" max="10248" width="14.7109375" customWidth="1"/>
    <col min="10249" max="10249" width="17.28515625" customWidth="1"/>
    <col min="10497" max="10497" width="14.42578125" customWidth="1"/>
    <col min="10498" max="10498" width="17" customWidth="1"/>
    <col min="10499" max="10499" width="14" customWidth="1"/>
    <col min="10500" max="10500" width="14.85546875" customWidth="1"/>
    <col min="10501" max="10501" width="11.7109375" customWidth="1"/>
    <col min="10502" max="10502" width="11.42578125" customWidth="1"/>
    <col min="10503" max="10503" width="13" customWidth="1"/>
    <col min="10504" max="10504" width="14.7109375" customWidth="1"/>
    <col min="10505" max="10505" width="17.28515625" customWidth="1"/>
    <col min="10753" max="10753" width="14.42578125" customWidth="1"/>
    <col min="10754" max="10754" width="17" customWidth="1"/>
    <col min="10755" max="10755" width="14" customWidth="1"/>
    <col min="10756" max="10756" width="14.85546875" customWidth="1"/>
    <col min="10757" max="10757" width="11.7109375" customWidth="1"/>
    <col min="10758" max="10758" width="11.42578125" customWidth="1"/>
    <col min="10759" max="10759" width="13" customWidth="1"/>
    <col min="10760" max="10760" width="14.7109375" customWidth="1"/>
    <col min="10761" max="10761" width="17.28515625" customWidth="1"/>
    <col min="11009" max="11009" width="14.42578125" customWidth="1"/>
    <col min="11010" max="11010" width="17" customWidth="1"/>
    <col min="11011" max="11011" width="14" customWidth="1"/>
    <col min="11012" max="11012" width="14.85546875" customWidth="1"/>
    <col min="11013" max="11013" width="11.7109375" customWidth="1"/>
    <col min="11014" max="11014" width="11.42578125" customWidth="1"/>
    <col min="11015" max="11015" width="13" customWidth="1"/>
    <col min="11016" max="11016" width="14.7109375" customWidth="1"/>
    <col min="11017" max="11017" width="17.28515625" customWidth="1"/>
    <col min="11265" max="11265" width="14.42578125" customWidth="1"/>
    <col min="11266" max="11266" width="17" customWidth="1"/>
    <col min="11267" max="11267" width="14" customWidth="1"/>
    <col min="11268" max="11268" width="14.85546875" customWidth="1"/>
    <col min="11269" max="11269" width="11.7109375" customWidth="1"/>
    <col min="11270" max="11270" width="11.42578125" customWidth="1"/>
    <col min="11271" max="11271" width="13" customWidth="1"/>
    <col min="11272" max="11272" width="14.7109375" customWidth="1"/>
    <col min="11273" max="11273" width="17.28515625" customWidth="1"/>
    <col min="11521" max="11521" width="14.42578125" customWidth="1"/>
    <col min="11522" max="11522" width="17" customWidth="1"/>
    <col min="11523" max="11523" width="14" customWidth="1"/>
    <col min="11524" max="11524" width="14.85546875" customWidth="1"/>
    <col min="11525" max="11525" width="11.7109375" customWidth="1"/>
    <col min="11526" max="11526" width="11.42578125" customWidth="1"/>
    <col min="11527" max="11527" width="13" customWidth="1"/>
    <col min="11528" max="11528" width="14.7109375" customWidth="1"/>
    <col min="11529" max="11529" width="17.28515625" customWidth="1"/>
    <col min="11777" max="11777" width="14.42578125" customWidth="1"/>
    <col min="11778" max="11778" width="17" customWidth="1"/>
    <col min="11779" max="11779" width="14" customWidth="1"/>
    <col min="11780" max="11780" width="14.85546875" customWidth="1"/>
    <col min="11781" max="11781" width="11.7109375" customWidth="1"/>
    <col min="11782" max="11782" width="11.42578125" customWidth="1"/>
    <col min="11783" max="11783" width="13" customWidth="1"/>
    <col min="11784" max="11784" width="14.7109375" customWidth="1"/>
    <col min="11785" max="11785" width="17.28515625" customWidth="1"/>
    <col min="12033" max="12033" width="14.42578125" customWidth="1"/>
    <col min="12034" max="12034" width="17" customWidth="1"/>
    <col min="12035" max="12035" width="14" customWidth="1"/>
    <col min="12036" max="12036" width="14.85546875" customWidth="1"/>
    <col min="12037" max="12037" width="11.7109375" customWidth="1"/>
    <col min="12038" max="12038" width="11.42578125" customWidth="1"/>
    <col min="12039" max="12039" width="13" customWidth="1"/>
    <col min="12040" max="12040" width="14.7109375" customWidth="1"/>
    <col min="12041" max="12041" width="17.28515625" customWidth="1"/>
    <col min="12289" max="12289" width="14.42578125" customWidth="1"/>
    <col min="12290" max="12290" width="17" customWidth="1"/>
    <col min="12291" max="12291" width="14" customWidth="1"/>
    <col min="12292" max="12292" width="14.85546875" customWidth="1"/>
    <col min="12293" max="12293" width="11.7109375" customWidth="1"/>
    <col min="12294" max="12294" width="11.42578125" customWidth="1"/>
    <col min="12295" max="12295" width="13" customWidth="1"/>
    <col min="12296" max="12296" width="14.7109375" customWidth="1"/>
    <col min="12297" max="12297" width="17.28515625" customWidth="1"/>
    <col min="12545" max="12545" width="14.42578125" customWidth="1"/>
    <col min="12546" max="12546" width="17" customWidth="1"/>
    <col min="12547" max="12547" width="14" customWidth="1"/>
    <col min="12548" max="12548" width="14.85546875" customWidth="1"/>
    <col min="12549" max="12549" width="11.7109375" customWidth="1"/>
    <col min="12550" max="12550" width="11.42578125" customWidth="1"/>
    <col min="12551" max="12551" width="13" customWidth="1"/>
    <col min="12552" max="12552" width="14.7109375" customWidth="1"/>
    <col min="12553" max="12553" width="17.28515625" customWidth="1"/>
    <col min="12801" max="12801" width="14.42578125" customWidth="1"/>
    <col min="12802" max="12802" width="17" customWidth="1"/>
    <col min="12803" max="12803" width="14" customWidth="1"/>
    <col min="12804" max="12804" width="14.85546875" customWidth="1"/>
    <col min="12805" max="12805" width="11.7109375" customWidth="1"/>
    <col min="12806" max="12806" width="11.42578125" customWidth="1"/>
    <col min="12807" max="12807" width="13" customWidth="1"/>
    <col min="12808" max="12808" width="14.7109375" customWidth="1"/>
    <col min="12809" max="12809" width="17.28515625" customWidth="1"/>
    <col min="13057" max="13057" width="14.42578125" customWidth="1"/>
    <col min="13058" max="13058" width="17" customWidth="1"/>
    <col min="13059" max="13059" width="14" customWidth="1"/>
    <col min="13060" max="13060" width="14.85546875" customWidth="1"/>
    <col min="13061" max="13061" width="11.7109375" customWidth="1"/>
    <col min="13062" max="13062" width="11.42578125" customWidth="1"/>
    <col min="13063" max="13063" width="13" customWidth="1"/>
    <col min="13064" max="13064" width="14.7109375" customWidth="1"/>
    <col min="13065" max="13065" width="17.28515625" customWidth="1"/>
    <col min="13313" max="13313" width="14.42578125" customWidth="1"/>
    <col min="13314" max="13314" width="17" customWidth="1"/>
    <col min="13315" max="13315" width="14" customWidth="1"/>
    <col min="13316" max="13316" width="14.85546875" customWidth="1"/>
    <col min="13317" max="13317" width="11.7109375" customWidth="1"/>
    <col min="13318" max="13318" width="11.42578125" customWidth="1"/>
    <col min="13319" max="13319" width="13" customWidth="1"/>
    <col min="13320" max="13320" width="14.7109375" customWidth="1"/>
    <col min="13321" max="13321" width="17.28515625" customWidth="1"/>
    <col min="13569" max="13569" width="14.42578125" customWidth="1"/>
    <col min="13570" max="13570" width="17" customWidth="1"/>
    <col min="13571" max="13571" width="14" customWidth="1"/>
    <col min="13572" max="13572" width="14.85546875" customWidth="1"/>
    <col min="13573" max="13573" width="11.7109375" customWidth="1"/>
    <col min="13574" max="13574" width="11.42578125" customWidth="1"/>
    <col min="13575" max="13575" width="13" customWidth="1"/>
    <col min="13576" max="13576" width="14.7109375" customWidth="1"/>
    <col min="13577" max="13577" width="17.28515625" customWidth="1"/>
    <col min="13825" max="13825" width="14.42578125" customWidth="1"/>
    <col min="13826" max="13826" width="17" customWidth="1"/>
    <col min="13827" max="13827" width="14" customWidth="1"/>
    <col min="13828" max="13828" width="14.85546875" customWidth="1"/>
    <col min="13829" max="13829" width="11.7109375" customWidth="1"/>
    <col min="13830" max="13830" width="11.42578125" customWidth="1"/>
    <col min="13831" max="13831" width="13" customWidth="1"/>
    <col min="13832" max="13832" width="14.7109375" customWidth="1"/>
    <col min="13833" max="13833" width="17.28515625" customWidth="1"/>
    <col min="14081" max="14081" width="14.42578125" customWidth="1"/>
    <col min="14082" max="14082" width="17" customWidth="1"/>
    <col min="14083" max="14083" width="14" customWidth="1"/>
    <col min="14084" max="14084" width="14.85546875" customWidth="1"/>
    <col min="14085" max="14085" width="11.7109375" customWidth="1"/>
    <col min="14086" max="14086" width="11.42578125" customWidth="1"/>
    <col min="14087" max="14087" width="13" customWidth="1"/>
    <col min="14088" max="14088" width="14.7109375" customWidth="1"/>
    <col min="14089" max="14089" width="17.28515625" customWidth="1"/>
    <col min="14337" max="14337" width="14.42578125" customWidth="1"/>
    <col min="14338" max="14338" width="17" customWidth="1"/>
    <col min="14339" max="14339" width="14" customWidth="1"/>
    <col min="14340" max="14340" width="14.85546875" customWidth="1"/>
    <col min="14341" max="14341" width="11.7109375" customWidth="1"/>
    <col min="14342" max="14342" width="11.42578125" customWidth="1"/>
    <col min="14343" max="14343" width="13" customWidth="1"/>
    <col min="14344" max="14344" width="14.7109375" customWidth="1"/>
    <col min="14345" max="14345" width="17.28515625" customWidth="1"/>
    <col min="14593" max="14593" width="14.42578125" customWidth="1"/>
    <col min="14594" max="14594" width="17" customWidth="1"/>
    <col min="14595" max="14595" width="14" customWidth="1"/>
    <col min="14596" max="14596" width="14.85546875" customWidth="1"/>
    <col min="14597" max="14597" width="11.7109375" customWidth="1"/>
    <col min="14598" max="14598" width="11.42578125" customWidth="1"/>
    <col min="14599" max="14599" width="13" customWidth="1"/>
    <col min="14600" max="14600" width="14.7109375" customWidth="1"/>
    <col min="14601" max="14601" width="17.28515625" customWidth="1"/>
    <col min="14849" max="14849" width="14.42578125" customWidth="1"/>
    <col min="14850" max="14850" width="17" customWidth="1"/>
    <col min="14851" max="14851" width="14" customWidth="1"/>
    <col min="14852" max="14852" width="14.85546875" customWidth="1"/>
    <col min="14853" max="14853" width="11.7109375" customWidth="1"/>
    <col min="14854" max="14854" width="11.42578125" customWidth="1"/>
    <col min="14855" max="14855" width="13" customWidth="1"/>
    <col min="14856" max="14856" width="14.7109375" customWidth="1"/>
    <col min="14857" max="14857" width="17.28515625" customWidth="1"/>
    <col min="15105" max="15105" width="14.42578125" customWidth="1"/>
    <col min="15106" max="15106" width="17" customWidth="1"/>
    <col min="15107" max="15107" width="14" customWidth="1"/>
    <col min="15108" max="15108" width="14.85546875" customWidth="1"/>
    <col min="15109" max="15109" width="11.7109375" customWidth="1"/>
    <col min="15110" max="15110" width="11.42578125" customWidth="1"/>
    <col min="15111" max="15111" width="13" customWidth="1"/>
    <col min="15112" max="15112" width="14.7109375" customWidth="1"/>
    <col min="15113" max="15113" width="17.28515625" customWidth="1"/>
    <col min="15361" max="15361" width="14.42578125" customWidth="1"/>
    <col min="15362" max="15362" width="17" customWidth="1"/>
    <col min="15363" max="15363" width="14" customWidth="1"/>
    <col min="15364" max="15364" width="14.85546875" customWidth="1"/>
    <col min="15365" max="15365" width="11.7109375" customWidth="1"/>
    <col min="15366" max="15366" width="11.42578125" customWidth="1"/>
    <col min="15367" max="15367" width="13" customWidth="1"/>
    <col min="15368" max="15368" width="14.7109375" customWidth="1"/>
    <col min="15369" max="15369" width="17.28515625" customWidth="1"/>
    <col min="15617" max="15617" width="14.42578125" customWidth="1"/>
    <col min="15618" max="15618" width="17" customWidth="1"/>
    <col min="15619" max="15619" width="14" customWidth="1"/>
    <col min="15620" max="15620" width="14.85546875" customWidth="1"/>
    <col min="15621" max="15621" width="11.7109375" customWidth="1"/>
    <col min="15622" max="15622" width="11.42578125" customWidth="1"/>
    <col min="15623" max="15623" width="13" customWidth="1"/>
    <col min="15624" max="15624" width="14.7109375" customWidth="1"/>
    <col min="15625" max="15625" width="17.28515625" customWidth="1"/>
    <col min="15873" max="15873" width="14.42578125" customWidth="1"/>
    <col min="15874" max="15874" width="17" customWidth="1"/>
    <col min="15875" max="15875" width="14" customWidth="1"/>
    <col min="15876" max="15876" width="14.85546875" customWidth="1"/>
    <col min="15877" max="15877" width="11.7109375" customWidth="1"/>
    <col min="15878" max="15878" width="11.42578125" customWidth="1"/>
    <col min="15879" max="15879" width="13" customWidth="1"/>
    <col min="15880" max="15880" width="14.7109375" customWidth="1"/>
    <col min="15881" max="15881" width="17.28515625" customWidth="1"/>
    <col min="16129" max="16129" width="14.42578125" customWidth="1"/>
    <col min="16130" max="16130" width="17" customWidth="1"/>
    <col min="16131" max="16131" width="14" customWidth="1"/>
    <col min="16132" max="16132" width="14.85546875" customWidth="1"/>
    <col min="16133" max="16133" width="11.7109375" customWidth="1"/>
    <col min="16134" max="16134" width="11.42578125" customWidth="1"/>
    <col min="16135" max="16135" width="13" customWidth="1"/>
    <col min="16136" max="16136" width="14.7109375" customWidth="1"/>
    <col min="16137" max="16137" width="17.28515625" customWidth="1"/>
  </cols>
  <sheetData>
    <row r="1" spans="1:9" ht="15.75">
      <c r="A1" s="220" t="s">
        <v>116</v>
      </c>
      <c r="B1" s="221"/>
      <c r="C1" s="221"/>
      <c r="D1" s="221"/>
      <c r="E1" s="221"/>
      <c r="F1" s="221"/>
      <c r="G1" s="221"/>
      <c r="H1" s="221"/>
      <c r="I1" s="222"/>
    </row>
    <row r="2" spans="1:9" ht="15.75">
      <c r="A2" s="226" t="s">
        <v>89</v>
      </c>
      <c r="B2" s="227"/>
      <c r="C2" s="227"/>
      <c r="D2" s="227"/>
      <c r="E2" s="227"/>
      <c r="F2" s="228"/>
      <c r="G2" s="106"/>
      <c r="H2" s="105"/>
      <c r="I2" s="104" t="s">
        <v>108</v>
      </c>
    </row>
    <row r="3" spans="1:9">
      <c r="A3" s="232" t="s">
        <v>88</v>
      </c>
      <c r="B3" s="235" t="s">
        <v>3</v>
      </c>
      <c r="C3" s="235" t="s">
        <v>87</v>
      </c>
      <c r="D3" s="235" t="s">
        <v>4</v>
      </c>
      <c r="E3" s="235" t="s">
        <v>5</v>
      </c>
      <c r="F3" s="240" t="s">
        <v>6</v>
      </c>
      <c r="G3" s="243" t="s">
        <v>86</v>
      </c>
      <c r="H3" s="235" t="s">
        <v>85</v>
      </c>
      <c r="I3" s="246"/>
    </row>
    <row r="4" spans="1:9">
      <c r="A4" s="233"/>
      <c r="B4" s="236"/>
      <c r="C4" s="236"/>
      <c r="D4" s="238"/>
      <c r="E4" s="238"/>
      <c r="F4" s="241"/>
      <c r="G4" s="244"/>
      <c r="H4" s="236"/>
      <c r="I4" s="247"/>
    </row>
    <row r="5" spans="1:9">
      <c r="A5" s="234"/>
      <c r="B5" s="237"/>
      <c r="C5" s="237"/>
      <c r="D5" s="239"/>
      <c r="E5" s="239"/>
      <c r="F5" s="242"/>
      <c r="G5" s="244"/>
      <c r="H5" s="236"/>
      <c r="I5" s="247"/>
    </row>
    <row r="6" spans="1:9" ht="15.75">
      <c r="A6" s="121"/>
      <c r="B6" s="122"/>
      <c r="C6" s="122"/>
      <c r="D6" s="123"/>
      <c r="E6" s="123"/>
      <c r="F6" s="124"/>
      <c r="G6" s="245"/>
      <c r="H6" s="103" t="s">
        <v>75</v>
      </c>
      <c r="I6" s="102" t="s">
        <v>84</v>
      </c>
    </row>
    <row r="7" spans="1:9" ht="22.5" customHeight="1">
      <c r="A7" s="93">
        <v>1</v>
      </c>
      <c r="B7" s="92" t="s">
        <v>7</v>
      </c>
      <c r="C7" s="78">
        <v>92</v>
      </c>
      <c r="D7" s="107">
        <v>7.5</v>
      </c>
      <c r="E7" s="107">
        <v>6</v>
      </c>
      <c r="F7" s="91">
        <v>6.8999999999999995</v>
      </c>
      <c r="G7" s="101" t="s">
        <v>8</v>
      </c>
      <c r="H7" s="100" t="s">
        <v>83</v>
      </c>
      <c r="I7" s="99" t="s">
        <v>83</v>
      </c>
    </row>
    <row r="8" spans="1:9" ht="21" customHeight="1">
      <c r="A8" s="93">
        <v>2</v>
      </c>
      <c r="B8" s="92" t="s">
        <v>82</v>
      </c>
      <c r="C8" s="78">
        <v>92</v>
      </c>
      <c r="D8" s="146">
        <v>5</v>
      </c>
      <c r="E8" s="146">
        <v>1.8</v>
      </c>
      <c r="F8" s="76">
        <v>3.3000000000000003</v>
      </c>
      <c r="G8" s="96">
        <v>5</v>
      </c>
      <c r="H8" s="60">
        <v>1.0312355012784375</v>
      </c>
      <c r="I8" s="98">
        <v>2</v>
      </c>
    </row>
    <row r="9" spans="1:9" ht="20.25" customHeight="1">
      <c r="A9" s="93">
        <v>3</v>
      </c>
      <c r="B9" s="92" t="s">
        <v>81</v>
      </c>
      <c r="C9" s="142">
        <v>92</v>
      </c>
      <c r="D9" s="147" t="s">
        <v>9</v>
      </c>
      <c r="E9" s="147" t="s">
        <v>9</v>
      </c>
      <c r="F9" s="97" t="s">
        <v>9</v>
      </c>
      <c r="G9" s="96">
        <v>0.5</v>
      </c>
      <c r="H9" s="49">
        <v>3.0937065038353122E-2</v>
      </c>
      <c r="I9" s="94">
        <v>0.2</v>
      </c>
    </row>
    <row r="10" spans="1:9" ht="15.75">
      <c r="A10" s="93">
        <v>4</v>
      </c>
      <c r="B10" s="92" t="s">
        <v>80</v>
      </c>
      <c r="C10" s="142">
        <v>92</v>
      </c>
      <c r="D10" s="108">
        <v>0.19</v>
      </c>
      <c r="E10" s="108">
        <v>0.1</v>
      </c>
      <c r="F10" s="76">
        <v>0.15666666666666665</v>
      </c>
      <c r="G10" s="95">
        <v>0.35</v>
      </c>
      <c r="H10" s="49">
        <v>4.8957645010188434E-2</v>
      </c>
      <c r="I10" s="94">
        <v>0.14000000000000001</v>
      </c>
    </row>
    <row r="11" spans="1:9" ht="15.75">
      <c r="A11" s="93">
        <v>5</v>
      </c>
      <c r="B11" s="92" t="s">
        <v>79</v>
      </c>
      <c r="C11" s="142">
        <v>92</v>
      </c>
      <c r="D11" s="107">
        <v>20</v>
      </c>
      <c r="E11" s="107">
        <v>7.7</v>
      </c>
      <c r="F11" s="91">
        <v>14</v>
      </c>
      <c r="G11" s="50">
        <v>20</v>
      </c>
      <c r="H11" s="49">
        <v>4.3749384902721591</v>
      </c>
      <c r="I11" s="48">
        <v>8</v>
      </c>
    </row>
    <row r="12" spans="1:9" ht="15.75">
      <c r="A12" s="93">
        <v>6</v>
      </c>
      <c r="B12" s="92" t="s">
        <v>10</v>
      </c>
      <c r="C12" s="142">
        <v>92</v>
      </c>
      <c r="D12" s="107">
        <v>120</v>
      </c>
      <c r="E12" s="108">
        <v>38</v>
      </c>
      <c r="F12" s="91">
        <v>70.600000000000009</v>
      </c>
      <c r="G12" s="50">
        <v>125</v>
      </c>
      <c r="H12" s="56">
        <v>22.062189815229601</v>
      </c>
      <c r="I12" s="48">
        <v>50</v>
      </c>
    </row>
    <row r="13" spans="1:9" ht="15.75">
      <c r="A13" s="93">
        <v>7</v>
      </c>
      <c r="B13" s="92" t="s">
        <v>11</v>
      </c>
      <c r="C13" s="142">
        <v>92</v>
      </c>
      <c r="D13" s="107">
        <v>16</v>
      </c>
      <c r="E13" s="107">
        <v>8</v>
      </c>
      <c r="F13" s="76">
        <v>13.646666666666667</v>
      </c>
      <c r="G13" s="50">
        <v>15</v>
      </c>
      <c r="H13" s="49">
        <v>4.2645233759938614</v>
      </c>
      <c r="I13" s="48">
        <v>6</v>
      </c>
    </row>
    <row r="14" spans="1:9" ht="15.75">
      <c r="A14" s="93">
        <v>8</v>
      </c>
      <c r="B14" s="92" t="s">
        <v>19</v>
      </c>
      <c r="C14" s="142">
        <v>92</v>
      </c>
      <c r="D14" s="147" t="s">
        <v>20</v>
      </c>
      <c r="E14" s="147" t="s">
        <v>20</v>
      </c>
      <c r="F14" s="91" t="s">
        <v>20</v>
      </c>
      <c r="G14" s="50">
        <v>0.2</v>
      </c>
      <c r="H14" s="49">
        <v>6.2186625683154258E-3</v>
      </c>
      <c r="I14" s="90">
        <v>0.08</v>
      </c>
    </row>
    <row r="15" spans="1:9" ht="15.75">
      <c r="A15" s="89">
        <v>9</v>
      </c>
      <c r="B15" s="88" t="s">
        <v>26</v>
      </c>
      <c r="C15" s="143">
        <v>3</v>
      </c>
      <c r="D15" s="147">
        <v>2.1</v>
      </c>
      <c r="E15" s="87"/>
      <c r="F15" s="51">
        <v>2.02</v>
      </c>
      <c r="G15" s="86">
        <v>15</v>
      </c>
      <c r="H15" s="85">
        <v>0.63124112502498286</v>
      </c>
      <c r="I15" s="84">
        <v>6</v>
      </c>
    </row>
    <row r="16" spans="1:9" ht="15.75">
      <c r="A16" s="80">
        <v>10</v>
      </c>
      <c r="B16" s="79" t="s">
        <v>29</v>
      </c>
      <c r="C16" s="142">
        <v>3</v>
      </c>
      <c r="D16" s="147">
        <v>0</v>
      </c>
      <c r="E16" s="77"/>
      <c r="F16" s="76">
        <v>0</v>
      </c>
      <c r="G16" s="75">
        <v>0.1</v>
      </c>
      <c r="H16" s="49">
        <v>0</v>
      </c>
      <c r="I16" s="83">
        <v>0.04</v>
      </c>
    </row>
    <row r="17" spans="1:9" ht="15.75">
      <c r="A17" s="80">
        <v>11</v>
      </c>
      <c r="B17" s="79" t="s">
        <v>30</v>
      </c>
      <c r="C17" s="142">
        <v>3</v>
      </c>
      <c r="D17" s="147">
        <v>0</v>
      </c>
      <c r="E17" s="77"/>
      <c r="F17" s="82">
        <v>0</v>
      </c>
      <c r="G17" s="75">
        <v>2</v>
      </c>
      <c r="H17" s="81">
        <v>0</v>
      </c>
      <c r="I17" s="73">
        <v>0.8</v>
      </c>
    </row>
    <row r="18" spans="1:9" ht="15.75">
      <c r="A18" s="80">
        <v>12</v>
      </c>
      <c r="B18" s="79" t="s">
        <v>31</v>
      </c>
      <c r="C18" s="142">
        <v>3</v>
      </c>
      <c r="D18" s="147">
        <v>0.02</v>
      </c>
      <c r="E18" s="77"/>
      <c r="F18" s="82">
        <v>0.08</v>
      </c>
      <c r="G18" s="75">
        <v>0.1</v>
      </c>
      <c r="H18" s="74">
        <v>2.4999648515840907E-2</v>
      </c>
      <c r="I18" s="83">
        <v>0.04</v>
      </c>
    </row>
    <row r="19" spans="1:9" ht="15.75">
      <c r="A19" s="80">
        <v>13</v>
      </c>
      <c r="B19" s="79" t="s">
        <v>33</v>
      </c>
      <c r="C19" s="142">
        <v>3</v>
      </c>
      <c r="D19" s="147">
        <v>0.08</v>
      </c>
      <c r="E19" s="77"/>
      <c r="F19" s="82">
        <v>0.08</v>
      </c>
      <c r="G19" s="75">
        <v>5</v>
      </c>
      <c r="H19" s="81">
        <v>2.4999648515840907E-2</v>
      </c>
      <c r="I19" s="73">
        <v>2</v>
      </c>
    </row>
    <row r="20" spans="1:9" ht="15.75">
      <c r="A20" s="80">
        <v>14</v>
      </c>
      <c r="B20" s="79" t="s">
        <v>34</v>
      </c>
      <c r="C20" s="142">
        <v>3</v>
      </c>
      <c r="D20" s="147">
        <v>0.02</v>
      </c>
      <c r="E20" s="77"/>
      <c r="F20" s="82">
        <v>0.02</v>
      </c>
      <c r="G20" s="75">
        <v>1</v>
      </c>
      <c r="H20" s="81">
        <v>6.2499121289602269E-3</v>
      </c>
      <c r="I20" s="73">
        <v>0.4</v>
      </c>
    </row>
    <row r="21" spans="1:9" ht="15.75">
      <c r="A21" s="80">
        <v>15</v>
      </c>
      <c r="B21" s="79" t="s">
        <v>35</v>
      </c>
      <c r="C21" s="142">
        <v>3</v>
      </c>
      <c r="D21" s="147">
        <v>0.05</v>
      </c>
      <c r="E21" s="77"/>
      <c r="F21" s="76">
        <v>0.05</v>
      </c>
      <c r="G21" s="75">
        <v>1</v>
      </c>
      <c r="H21" s="74">
        <v>1.5624780322400568E-2</v>
      </c>
      <c r="I21" s="73">
        <v>0.4</v>
      </c>
    </row>
    <row r="22" spans="1:9" ht="15.75">
      <c r="A22" s="72">
        <v>16</v>
      </c>
      <c r="B22" s="71" t="s">
        <v>37</v>
      </c>
      <c r="C22" s="144">
        <v>3</v>
      </c>
      <c r="D22" s="147">
        <v>7.0000000000000007E-2</v>
      </c>
      <c r="E22" s="57"/>
      <c r="F22" s="51">
        <v>0.06</v>
      </c>
      <c r="G22" s="70">
        <v>0.1</v>
      </c>
      <c r="H22" s="69">
        <v>1.874973638688068E-2</v>
      </c>
      <c r="I22" s="68">
        <v>0.04</v>
      </c>
    </row>
    <row r="23" spans="1:9" ht="15.75">
      <c r="A23" s="57">
        <v>17</v>
      </c>
      <c r="B23" s="67" t="s">
        <v>38</v>
      </c>
      <c r="C23" s="143">
        <v>3</v>
      </c>
      <c r="D23" s="147">
        <v>5.6000000000000001E-2</v>
      </c>
      <c r="E23" s="57"/>
      <c r="F23" s="51">
        <v>5.5E-2</v>
      </c>
      <c r="G23" s="66">
        <v>0.2</v>
      </c>
      <c r="H23" s="65">
        <v>1.7187258354640623E-2</v>
      </c>
      <c r="I23" s="64">
        <v>0.08</v>
      </c>
    </row>
    <row r="24" spans="1:9" ht="15.75">
      <c r="A24" s="63">
        <v>18</v>
      </c>
      <c r="B24" s="62" t="s">
        <v>32</v>
      </c>
      <c r="C24" s="145">
        <v>3</v>
      </c>
      <c r="D24" s="147">
        <v>7.0000000000000001E-3</v>
      </c>
      <c r="E24" s="57"/>
      <c r="F24" s="51">
        <v>6.000000000000001E-3</v>
      </c>
      <c r="G24" s="61">
        <v>0.01</v>
      </c>
      <c r="H24" s="60">
        <v>0</v>
      </c>
      <c r="I24" s="59">
        <v>4.0000000000000001E-3</v>
      </c>
    </row>
    <row r="25" spans="1:9" ht="15.75">
      <c r="A25" s="58">
        <v>19</v>
      </c>
      <c r="B25" s="53" t="s">
        <v>36</v>
      </c>
      <c r="C25" s="143">
        <v>3</v>
      </c>
      <c r="D25" s="147">
        <v>6.0000000000000001E-3</v>
      </c>
      <c r="E25" s="57"/>
      <c r="F25" s="51">
        <v>5.6666666666666671E-3</v>
      </c>
      <c r="G25" s="50">
        <v>0.2</v>
      </c>
      <c r="H25" s="56">
        <v>0</v>
      </c>
      <c r="I25" s="48">
        <v>0.8</v>
      </c>
    </row>
    <row r="26" spans="1:9" ht="15.75">
      <c r="A26" s="54">
        <v>20</v>
      </c>
      <c r="B26" s="53" t="s">
        <v>27</v>
      </c>
      <c r="C26" s="143">
        <v>3</v>
      </c>
      <c r="D26" s="147">
        <v>15.5</v>
      </c>
      <c r="E26" s="52"/>
      <c r="F26" s="55">
        <v>15.166666666666666</v>
      </c>
      <c r="G26" s="50">
        <v>40</v>
      </c>
      <c r="H26" s="49">
        <v>4.739516697794838</v>
      </c>
      <c r="I26" s="48">
        <v>16</v>
      </c>
    </row>
    <row r="27" spans="1:9" ht="15.75">
      <c r="A27" s="54">
        <v>21</v>
      </c>
      <c r="B27" s="53" t="s">
        <v>28</v>
      </c>
      <c r="C27" s="143">
        <v>3</v>
      </c>
      <c r="D27" s="147">
        <v>1.9</v>
      </c>
      <c r="E27" s="52"/>
      <c r="F27" s="51">
        <v>1.86</v>
      </c>
      <c r="G27" s="50">
        <v>3</v>
      </c>
      <c r="H27" s="49">
        <v>0.58124182799330115</v>
      </c>
      <c r="I27" s="48">
        <v>1.2</v>
      </c>
    </row>
    <row r="28" spans="1:9" ht="18.75" customHeight="1">
      <c r="A28" s="248" t="s">
        <v>78</v>
      </c>
      <c r="B28" s="249"/>
      <c r="C28" s="249"/>
      <c r="D28" s="249"/>
      <c r="E28" s="249"/>
      <c r="F28" s="249"/>
      <c r="G28" s="249"/>
      <c r="H28" s="249"/>
      <c r="I28" s="249"/>
    </row>
    <row r="29" spans="1:9" ht="17.25" customHeight="1">
      <c r="A29" s="250"/>
      <c r="B29" s="250"/>
      <c r="C29" s="250"/>
      <c r="D29" s="250"/>
      <c r="E29" s="250"/>
      <c r="F29" s="250"/>
      <c r="G29" s="250"/>
      <c r="H29" s="250"/>
      <c r="I29" s="250"/>
    </row>
    <row r="30" spans="1:9" ht="18.75" customHeight="1">
      <c r="A30" s="223" t="s">
        <v>102</v>
      </c>
      <c r="B30" s="224"/>
      <c r="C30" s="224"/>
      <c r="D30" s="224"/>
      <c r="E30" s="224"/>
      <c r="F30" s="224"/>
      <c r="G30" s="224"/>
      <c r="H30" s="224"/>
      <c r="I30" s="224"/>
    </row>
    <row r="31" spans="1:9" ht="5.25" customHeight="1">
      <c r="A31" s="225"/>
      <c r="B31" s="225"/>
      <c r="C31" s="225"/>
      <c r="D31" s="225"/>
      <c r="E31" s="225"/>
      <c r="F31" s="225"/>
      <c r="G31" s="225"/>
      <c r="H31" s="225"/>
      <c r="I31" s="225"/>
    </row>
    <row r="32" spans="1:9" ht="21" customHeight="1">
      <c r="A32" s="229" t="s">
        <v>90</v>
      </c>
      <c r="B32" s="230"/>
      <c r="C32" s="230"/>
      <c r="D32" s="230"/>
      <c r="E32" s="230"/>
      <c r="F32" s="230"/>
      <c r="G32" s="230"/>
      <c r="H32" s="230"/>
      <c r="I32" s="230"/>
    </row>
    <row r="33" spans="1:9">
      <c r="A33" s="231"/>
      <c r="B33" s="231"/>
      <c r="C33" s="231"/>
      <c r="D33" s="231"/>
      <c r="E33" s="231"/>
      <c r="F33" s="231"/>
      <c r="G33" s="231"/>
      <c r="H33" s="231"/>
      <c r="I33" s="231"/>
    </row>
  </sheetData>
  <mergeCells count="13">
    <mergeCell ref="A1:I1"/>
    <mergeCell ref="A30:I31"/>
    <mergeCell ref="A2:F2"/>
    <mergeCell ref="A32:I33"/>
    <mergeCell ref="A3:A5"/>
    <mergeCell ref="B3:B5"/>
    <mergeCell ref="C3:C5"/>
    <mergeCell ref="D3:D5"/>
    <mergeCell ref="E3:E5"/>
    <mergeCell ref="F3:F5"/>
    <mergeCell ref="G3:G6"/>
    <mergeCell ref="H3:I5"/>
    <mergeCell ref="A28:I29"/>
  </mergeCells>
  <pageMargins left="0.6692913385826772" right="0.74803149606299213" top="1.3779527559055118" bottom="0.98425196850393704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I37"/>
  <sheetViews>
    <sheetView tabSelected="1" zoomScaleNormal="100" workbookViewId="0">
      <selection activeCell="K13" sqref="K13"/>
    </sheetView>
  </sheetViews>
  <sheetFormatPr defaultRowHeight="12.75"/>
  <cols>
    <col min="1" max="1" width="12" customWidth="1"/>
    <col min="2" max="2" width="14" customWidth="1"/>
    <col min="3" max="3" width="14.5703125" customWidth="1"/>
    <col min="4" max="4" width="16.42578125" customWidth="1"/>
    <col min="5" max="5" width="15.7109375" customWidth="1"/>
    <col min="6" max="6" width="14.85546875" customWidth="1"/>
    <col min="7" max="7" width="17.42578125" customWidth="1"/>
    <col min="8" max="8" width="19.28515625" customWidth="1"/>
    <col min="9" max="9" width="20.140625" customWidth="1"/>
    <col min="257" max="257" width="12" customWidth="1"/>
    <col min="258" max="258" width="14" customWidth="1"/>
    <col min="259" max="259" width="14.5703125" customWidth="1"/>
    <col min="260" max="260" width="16.42578125" customWidth="1"/>
    <col min="261" max="261" width="15.7109375" customWidth="1"/>
    <col min="262" max="262" width="14.85546875" customWidth="1"/>
    <col min="263" max="263" width="17.42578125" customWidth="1"/>
    <col min="264" max="264" width="19.28515625" customWidth="1"/>
    <col min="265" max="265" width="20.140625" customWidth="1"/>
    <col min="513" max="513" width="12" customWidth="1"/>
    <col min="514" max="514" width="14" customWidth="1"/>
    <col min="515" max="515" width="14.5703125" customWidth="1"/>
    <col min="516" max="516" width="16.42578125" customWidth="1"/>
    <col min="517" max="517" width="15.7109375" customWidth="1"/>
    <col min="518" max="518" width="14.85546875" customWidth="1"/>
    <col min="519" max="519" width="17.42578125" customWidth="1"/>
    <col min="520" max="520" width="19.28515625" customWidth="1"/>
    <col min="521" max="521" width="20.140625" customWidth="1"/>
    <col min="769" max="769" width="12" customWidth="1"/>
    <col min="770" max="770" width="14" customWidth="1"/>
    <col min="771" max="771" width="14.5703125" customWidth="1"/>
    <col min="772" max="772" width="16.42578125" customWidth="1"/>
    <col min="773" max="773" width="15.7109375" customWidth="1"/>
    <col min="774" max="774" width="14.85546875" customWidth="1"/>
    <col min="775" max="775" width="17.42578125" customWidth="1"/>
    <col min="776" max="776" width="19.28515625" customWidth="1"/>
    <col min="777" max="777" width="20.140625" customWidth="1"/>
    <col min="1025" max="1025" width="12" customWidth="1"/>
    <col min="1026" max="1026" width="14" customWidth="1"/>
    <col min="1027" max="1027" width="14.5703125" customWidth="1"/>
    <col min="1028" max="1028" width="16.42578125" customWidth="1"/>
    <col min="1029" max="1029" width="15.7109375" customWidth="1"/>
    <col min="1030" max="1030" width="14.85546875" customWidth="1"/>
    <col min="1031" max="1031" width="17.42578125" customWidth="1"/>
    <col min="1032" max="1032" width="19.28515625" customWidth="1"/>
    <col min="1033" max="1033" width="20.140625" customWidth="1"/>
    <col min="1281" max="1281" width="12" customWidth="1"/>
    <col min="1282" max="1282" width="14" customWidth="1"/>
    <col min="1283" max="1283" width="14.5703125" customWidth="1"/>
    <col min="1284" max="1284" width="16.42578125" customWidth="1"/>
    <col min="1285" max="1285" width="15.7109375" customWidth="1"/>
    <col min="1286" max="1286" width="14.85546875" customWidth="1"/>
    <col min="1287" max="1287" width="17.42578125" customWidth="1"/>
    <col min="1288" max="1288" width="19.28515625" customWidth="1"/>
    <col min="1289" max="1289" width="20.140625" customWidth="1"/>
    <col min="1537" max="1537" width="12" customWidth="1"/>
    <col min="1538" max="1538" width="14" customWidth="1"/>
    <col min="1539" max="1539" width="14.5703125" customWidth="1"/>
    <col min="1540" max="1540" width="16.42578125" customWidth="1"/>
    <col min="1541" max="1541" width="15.7109375" customWidth="1"/>
    <col min="1542" max="1542" width="14.85546875" customWidth="1"/>
    <col min="1543" max="1543" width="17.42578125" customWidth="1"/>
    <col min="1544" max="1544" width="19.28515625" customWidth="1"/>
    <col min="1545" max="1545" width="20.140625" customWidth="1"/>
    <col min="1793" max="1793" width="12" customWidth="1"/>
    <col min="1794" max="1794" width="14" customWidth="1"/>
    <col min="1795" max="1795" width="14.5703125" customWidth="1"/>
    <col min="1796" max="1796" width="16.42578125" customWidth="1"/>
    <col min="1797" max="1797" width="15.7109375" customWidth="1"/>
    <col min="1798" max="1798" width="14.85546875" customWidth="1"/>
    <col min="1799" max="1799" width="17.42578125" customWidth="1"/>
    <col min="1800" max="1800" width="19.28515625" customWidth="1"/>
    <col min="1801" max="1801" width="20.140625" customWidth="1"/>
    <col min="2049" max="2049" width="12" customWidth="1"/>
    <col min="2050" max="2050" width="14" customWidth="1"/>
    <col min="2051" max="2051" width="14.5703125" customWidth="1"/>
    <col min="2052" max="2052" width="16.42578125" customWidth="1"/>
    <col min="2053" max="2053" width="15.7109375" customWidth="1"/>
    <col min="2054" max="2054" width="14.85546875" customWidth="1"/>
    <col min="2055" max="2055" width="17.42578125" customWidth="1"/>
    <col min="2056" max="2056" width="19.28515625" customWidth="1"/>
    <col min="2057" max="2057" width="20.140625" customWidth="1"/>
    <col min="2305" max="2305" width="12" customWidth="1"/>
    <col min="2306" max="2306" width="14" customWidth="1"/>
    <col min="2307" max="2307" width="14.5703125" customWidth="1"/>
    <col min="2308" max="2308" width="16.42578125" customWidth="1"/>
    <col min="2309" max="2309" width="15.7109375" customWidth="1"/>
    <col min="2310" max="2310" width="14.85546875" customWidth="1"/>
    <col min="2311" max="2311" width="17.42578125" customWidth="1"/>
    <col min="2312" max="2312" width="19.28515625" customWidth="1"/>
    <col min="2313" max="2313" width="20.140625" customWidth="1"/>
    <col min="2561" max="2561" width="12" customWidth="1"/>
    <col min="2562" max="2562" width="14" customWidth="1"/>
    <col min="2563" max="2563" width="14.5703125" customWidth="1"/>
    <col min="2564" max="2564" width="16.42578125" customWidth="1"/>
    <col min="2565" max="2565" width="15.7109375" customWidth="1"/>
    <col min="2566" max="2566" width="14.85546875" customWidth="1"/>
    <col min="2567" max="2567" width="17.42578125" customWidth="1"/>
    <col min="2568" max="2568" width="19.28515625" customWidth="1"/>
    <col min="2569" max="2569" width="20.140625" customWidth="1"/>
    <col min="2817" max="2817" width="12" customWidth="1"/>
    <col min="2818" max="2818" width="14" customWidth="1"/>
    <col min="2819" max="2819" width="14.5703125" customWidth="1"/>
    <col min="2820" max="2820" width="16.42578125" customWidth="1"/>
    <col min="2821" max="2821" width="15.7109375" customWidth="1"/>
    <col min="2822" max="2822" width="14.85546875" customWidth="1"/>
    <col min="2823" max="2823" width="17.42578125" customWidth="1"/>
    <col min="2824" max="2824" width="19.28515625" customWidth="1"/>
    <col min="2825" max="2825" width="20.140625" customWidth="1"/>
    <col min="3073" max="3073" width="12" customWidth="1"/>
    <col min="3074" max="3074" width="14" customWidth="1"/>
    <col min="3075" max="3075" width="14.5703125" customWidth="1"/>
    <col min="3076" max="3076" width="16.42578125" customWidth="1"/>
    <col min="3077" max="3077" width="15.7109375" customWidth="1"/>
    <col min="3078" max="3078" width="14.85546875" customWidth="1"/>
    <col min="3079" max="3079" width="17.42578125" customWidth="1"/>
    <col min="3080" max="3080" width="19.28515625" customWidth="1"/>
    <col min="3081" max="3081" width="20.140625" customWidth="1"/>
    <col min="3329" max="3329" width="12" customWidth="1"/>
    <col min="3330" max="3330" width="14" customWidth="1"/>
    <col min="3331" max="3331" width="14.5703125" customWidth="1"/>
    <col min="3332" max="3332" width="16.42578125" customWidth="1"/>
    <col min="3333" max="3333" width="15.7109375" customWidth="1"/>
    <col min="3334" max="3334" width="14.85546875" customWidth="1"/>
    <col min="3335" max="3335" width="17.42578125" customWidth="1"/>
    <col min="3336" max="3336" width="19.28515625" customWidth="1"/>
    <col min="3337" max="3337" width="20.140625" customWidth="1"/>
    <col min="3585" max="3585" width="12" customWidth="1"/>
    <col min="3586" max="3586" width="14" customWidth="1"/>
    <col min="3587" max="3587" width="14.5703125" customWidth="1"/>
    <col min="3588" max="3588" width="16.42578125" customWidth="1"/>
    <col min="3589" max="3589" width="15.7109375" customWidth="1"/>
    <col min="3590" max="3590" width="14.85546875" customWidth="1"/>
    <col min="3591" max="3591" width="17.42578125" customWidth="1"/>
    <col min="3592" max="3592" width="19.28515625" customWidth="1"/>
    <col min="3593" max="3593" width="20.140625" customWidth="1"/>
    <col min="3841" max="3841" width="12" customWidth="1"/>
    <col min="3842" max="3842" width="14" customWidth="1"/>
    <col min="3843" max="3843" width="14.5703125" customWidth="1"/>
    <col min="3844" max="3844" width="16.42578125" customWidth="1"/>
    <col min="3845" max="3845" width="15.7109375" customWidth="1"/>
    <col min="3846" max="3846" width="14.85546875" customWidth="1"/>
    <col min="3847" max="3847" width="17.42578125" customWidth="1"/>
    <col min="3848" max="3848" width="19.28515625" customWidth="1"/>
    <col min="3849" max="3849" width="20.140625" customWidth="1"/>
    <col min="4097" max="4097" width="12" customWidth="1"/>
    <col min="4098" max="4098" width="14" customWidth="1"/>
    <col min="4099" max="4099" width="14.5703125" customWidth="1"/>
    <col min="4100" max="4100" width="16.42578125" customWidth="1"/>
    <col min="4101" max="4101" width="15.7109375" customWidth="1"/>
    <col min="4102" max="4102" width="14.85546875" customWidth="1"/>
    <col min="4103" max="4103" width="17.42578125" customWidth="1"/>
    <col min="4104" max="4104" width="19.28515625" customWidth="1"/>
    <col min="4105" max="4105" width="20.140625" customWidth="1"/>
    <col min="4353" max="4353" width="12" customWidth="1"/>
    <col min="4354" max="4354" width="14" customWidth="1"/>
    <col min="4355" max="4355" width="14.5703125" customWidth="1"/>
    <col min="4356" max="4356" width="16.42578125" customWidth="1"/>
    <col min="4357" max="4357" width="15.7109375" customWidth="1"/>
    <col min="4358" max="4358" width="14.85546875" customWidth="1"/>
    <col min="4359" max="4359" width="17.42578125" customWidth="1"/>
    <col min="4360" max="4360" width="19.28515625" customWidth="1"/>
    <col min="4361" max="4361" width="20.140625" customWidth="1"/>
    <col min="4609" max="4609" width="12" customWidth="1"/>
    <col min="4610" max="4610" width="14" customWidth="1"/>
    <col min="4611" max="4611" width="14.5703125" customWidth="1"/>
    <col min="4612" max="4612" width="16.42578125" customWidth="1"/>
    <col min="4613" max="4613" width="15.7109375" customWidth="1"/>
    <col min="4614" max="4614" width="14.85546875" customWidth="1"/>
    <col min="4615" max="4615" width="17.42578125" customWidth="1"/>
    <col min="4616" max="4616" width="19.28515625" customWidth="1"/>
    <col min="4617" max="4617" width="20.140625" customWidth="1"/>
    <col min="4865" max="4865" width="12" customWidth="1"/>
    <col min="4866" max="4866" width="14" customWidth="1"/>
    <col min="4867" max="4867" width="14.5703125" customWidth="1"/>
    <col min="4868" max="4868" width="16.42578125" customWidth="1"/>
    <col min="4869" max="4869" width="15.7109375" customWidth="1"/>
    <col min="4870" max="4870" width="14.85546875" customWidth="1"/>
    <col min="4871" max="4871" width="17.42578125" customWidth="1"/>
    <col min="4872" max="4872" width="19.28515625" customWidth="1"/>
    <col min="4873" max="4873" width="20.140625" customWidth="1"/>
    <col min="5121" max="5121" width="12" customWidth="1"/>
    <col min="5122" max="5122" width="14" customWidth="1"/>
    <col min="5123" max="5123" width="14.5703125" customWidth="1"/>
    <col min="5124" max="5124" width="16.42578125" customWidth="1"/>
    <col min="5125" max="5125" width="15.7109375" customWidth="1"/>
    <col min="5126" max="5126" width="14.85546875" customWidth="1"/>
    <col min="5127" max="5127" width="17.42578125" customWidth="1"/>
    <col min="5128" max="5128" width="19.28515625" customWidth="1"/>
    <col min="5129" max="5129" width="20.140625" customWidth="1"/>
    <col min="5377" max="5377" width="12" customWidth="1"/>
    <col min="5378" max="5378" width="14" customWidth="1"/>
    <col min="5379" max="5379" width="14.5703125" customWidth="1"/>
    <col min="5380" max="5380" width="16.42578125" customWidth="1"/>
    <col min="5381" max="5381" width="15.7109375" customWidth="1"/>
    <col min="5382" max="5382" width="14.85546875" customWidth="1"/>
    <col min="5383" max="5383" width="17.42578125" customWidth="1"/>
    <col min="5384" max="5384" width="19.28515625" customWidth="1"/>
    <col min="5385" max="5385" width="20.140625" customWidth="1"/>
    <col min="5633" max="5633" width="12" customWidth="1"/>
    <col min="5634" max="5634" width="14" customWidth="1"/>
    <col min="5635" max="5635" width="14.5703125" customWidth="1"/>
    <col min="5636" max="5636" width="16.42578125" customWidth="1"/>
    <col min="5637" max="5637" width="15.7109375" customWidth="1"/>
    <col min="5638" max="5638" width="14.85546875" customWidth="1"/>
    <col min="5639" max="5639" width="17.42578125" customWidth="1"/>
    <col min="5640" max="5640" width="19.28515625" customWidth="1"/>
    <col min="5641" max="5641" width="20.140625" customWidth="1"/>
    <col min="5889" max="5889" width="12" customWidth="1"/>
    <col min="5890" max="5890" width="14" customWidth="1"/>
    <col min="5891" max="5891" width="14.5703125" customWidth="1"/>
    <col min="5892" max="5892" width="16.42578125" customWidth="1"/>
    <col min="5893" max="5893" width="15.7109375" customWidth="1"/>
    <col min="5894" max="5894" width="14.85546875" customWidth="1"/>
    <col min="5895" max="5895" width="17.42578125" customWidth="1"/>
    <col min="5896" max="5896" width="19.28515625" customWidth="1"/>
    <col min="5897" max="5897" width="20.140625" customWidth="1"/>
    <col min="6145" max="6145" width="12" customWidth="1"/>
    <col min="6146" max="6146" width="14" customWidth="1"/>
    <col min="6147" max="6147" width="14.5703125" customWidth="1"/>
    <col min="6148" max="6148" width="16.42578125" customWidth="1"/>
    <col min="6149" max="6149" width="15.7109375" customWidth="1"/>
    <col min="6150" max="6150" width="14.85546875" customWidth="1"/>
    <col min="6151" max="6151" width="17.42578125" customWidth="1"/>
    <col min="6152" max="6152" width="19.28515625" customWidth="1"/>
    <col min="6153" max="6153" width="20.140625" customWidth="1"/>
    <col min="6401" max="6401" width="12" customWidth="1"/>
    <col min="6402" max="6402" width="14" customWidth="1"/>
    <col min="6403" max="6403" width="14.5703125" customWidth="1"/>
    <col min="6404" max="6404" width="16.42578125" customWidth="1"/>
    <col min="6405" max="6405" width="15.7109375" customWidth="1"/>
    <col min="6406" max="6406" width="14.85546875" customWidth="1"/>
    <col min="6407" max="6407" width="17.42578125" customWidth="1"/>
    <col min="6408" max="6408" width="19.28515625" customWidth="1"/>
    <col min="6409" max="6409" width="20.140625" customWidth="1"/>
    <col min="6657" max="6657" width="12" customWidth="1"/>
    <col min="6658" max="6658" width="14" customWidth="1"/>
    <col min="6659" max="6659" width="14.5703125" customWidth="1"/>
    <col min="6660" max="6660" width="16.42578125" customWidth="1"/>
    <col min="6661" max="6661" width="15.7109375" customWidth="1"/>
    <col min="6662" max="6662" width="14.85546875" customWidth="1"/>
    <col min="6663" max="6663" width="17.42578125" customWidth="1"/>
    <col min="6664" max="6664" width="19.28515625" customWidth="1"/>
    <col min="6665" max="6665" width="20.140625" customWidth="1"/>
    <col min="6913" max="6913" width="12" customWidth="1"/>
    <col min="6914" max="6914" width="14" customWidth="1"/>
    <col min="6915" max="6915" width="14.5703125" customWidth="1"/>
    <col min="6916" max="6916" width="16.42578125" customWidth="1"/>
    <col min="6917" max="6917" width="15.7109375" customWidth="1"/>
    <col min="6918" max="6918" width="14.85546875" customWidth="1"/>
    <col min="6919" max="6919" width="17.42578125" customWidth="1"/>
    <col min="6920" max="6920" width="19.28515625" customWidth="1"/>
    <col min="6921" max="6921" width="20.140625" customWidth="1"/>
    <col min="7169" max="7169" width="12" customWidth="1"/>
    <col min="7170" max="7170" width="14" customWidth="1"/>
    <col min="7171" max="7171" width="14.5703125" customWidth="1"/>
    <col min="7172" max="7172" width="16.42578125" customWidth="1"/>
    <col min="7173" max="7173" width="15.7109375" customWidth="1"/>
    <col min="7174" max="7174" width="14.85546875" customWidth="1"/>
    <col min="7175" max="7175" width="17.42578125" customWidth="1"/>
    <col min="7176" max="7176" width="19.28515625" customWidth="1"/>
    <col min="7177" max="7177" width="20.140625" customWidth="1"/>
    <col min="7425" max="7425" width="12" customWidth="1"/>
    <col min="7426" max="7426" width="14" customWidth="1"/>
    <col min="7427" max="7427" width="14.5703125" customWidth="1"/>
    <col min="7428" max="7428" width="16.42578125" customWidth="1"/>
    <col min="7429" max="7429" width="15.7109375" customWidth="1"/>
    <col min="7430" max="7430" width="14.85546875" customWidth="1"/>
    <col min="7431" max="7431" width="17.42578125" customWidth="1"/>
    <col min="7432" max="7432" width="19.28515625" customWidth="1"/>
    <col min="7433" max="7433" width="20.140625" customWidth="1"/>
    <col min="7681" max="7681" width="12" customWidth="1"/>
    <col min="7682" max="7682" width="14" customWidth="1"/>
    <col min="7683" max="7683" width="14.5703125" customWidth="1"/>
    <col min="7684" max="7684" width="16.42578125" customWidth="1"/>
    <col min="7685" max="7685" width="15.7109375" customWidth="1"/>
    <col min="7686" max="7686" width="14.85546875" customWidth="1"/>
    <col min="7687" max="7687" width="17.42578125" customWidth="1"/>
    <col min="7688" max="7688" width="19.28515625" customWidth="1"/>
    <col min="7689" max="7689" width="20.140625" customWidth="1"/>
    <col min="7937" max="7937" width="12" customWidth="1"/>
    <col min="7938" max="7938" width="14" customWidth="1"/>
    <col min="7939" max="7939" width="14.5703125" customWidth="1"/>
    <col min="7940" max="7940" width="16.42578125" customWidth="1"/>
    <col min="7941" max="7941" width="15.7109375" customWidth="1"/>
    <col min="7942" max="7942" width="14.85546875" customWidth="1"/>
    <col min="7943" max="7943" width="17.42578125" customWidth="1"/>
    <col min="7944" max="7944" width="19.28515625" customWidth="1"/>
    <col min="7945" max="7945" width="20.140625" customWidth="1"/>
    <col min="8193" max="8193" width="12" customWidth="1"/>
    <col min="8194" max="8194" width="14" customWidth="1"/>
    <col min="8195" max="8195" width="14.5703125" customWidth="1"/>
    <col min="8196" max="8196" width="16.42578125" customWidth="1"/>
    <col min="8197" max="8197" width="15.7109375" customWidth="1"/>
    <col min="8198" max="8198" width="14.85546875" customWidth="1"/>
    <col min="8199" max="8199" width="17.42578125" customWidth="1"/>
    <col min="8200" max="8200" width="19.28515625" customWidth="1"/>
    <col min="8201" max="8201" width="20.140625" customWidth="1"/>
    <col min="8449" max="8449" width="12" customWidth="1"/>
    <col min="8450" max="8450" width="14" customWidth="1"/>
    <col min="8451" max="8451" width="14.5703125" customWidth="1"/>
    <col min="8452" max="8452" width="16.42578125" customWidth="1"/>
    <col min="8453" max="8453" width="15.7109375" customWidth="1"/>
    <col min="8454" max="8454" width="14.85546875" customWidth="1"/>
    <col min="8455" max="8455" width="17.42578125" customWidth="1"/>
    <col min="8456" max="8456" width="19.28515625" customWidth="1"/>
    <col min="8457" max="8457" width="20.140625" customWidth="1"/>
    <col min="8705" max="8705" width="12" customWidth="1"/>
    <col min="8706" max="8706" width="14" customWidth="1"/>
    <col min="8707" max="8707" width="14.5703125" customWidth="1"/>
    <col min="8708" max="8708" width="16.42578125" customWidth="1"/>
    <col min="8709" max="8709" width="15.7109375" customWidth="1"/>
    <col min="8710" max="8710" width="14.85546875" customWidth="1"/>
    <col min="8711" max="8711" width="17.42578125" customWidth="1"/>
    <col min="8712" max="8712" width="19.28515625" customWidth="1"/>
    <col min="8713" max="8713" width="20.140625" customWidth="1"/>
    <col min="8961" max="8961" width="12" customWidth="1"/>
    <col min="8962" max="8962" width="14" customWidth="1"/>
    <col min="8963" max="8963" width="14.5703125" customWidth="1"/>
    <col min="8964" max="8964" width="16.42578125" customWidth="1"/>
    <col min="8965" max="8965" width="15.7109375" customWidth="1"/>
    <col min="8966" max="8966" width="14.85546875" customWidth="1"/>
    <col min="8967" max="8967" width="17.42578125" customWidth="1"/>
    <col min="8968" max="8968" width="19.28515625" customWidth="1"/>
    <col min="8969" max="8969" width="20.140625" customWidth="1"/>
    <col min="9217" max="9217" width="12" customWidth="1"/>
    <col min="9218" max="9218" width="14" customWidth="1"/>
    <col min="9219" max="9219" width="14.5703125" customWidth="1"/>
    <col min="9220" max="9220" width="16.42578125" customWidth="1"/>
    <col min="9221" max="9221" width="15.7109375" customWidth="1"/>
    <col min="9222" max="9222" width="14.85546875" customWidth="1"/>
    <col min="9223" max="9223" width="17.42578125" customWidth="1"/>
    <col min="9224" max="9224" width="19.28515625" customWidth="1"/>
    <col min="9225" max="9225" width="20.140625" customWidth="1"/>
    <col min="9473" max="9473" width="12" customWidth="1"/>
    <col min="9474" max="9474" width="14" customWidth="1"/>
    <col min="9475" max="9475" width="14.5703125" customWidth="1"/>
    <col min="9476" max="9476" width="16.42578125" customWidth="1"/>
    <col min="9477" max="9477" width="15.7109375" customWidth="1"/>
    <col min="9478" max="9478" width="14.85546875" customWidth="1"/>
    <col min="9479" max="9479" width="17.42578125" customWidth="1"/>
    <col min="9480" max="9480" width="19.28515625" customWidth="1"/>
    <col min="9481" max="9481" width="20.140625" customWidth="1"/>
    <col min="9729" max="9729" width="12" customWidth="1"/>
    <col min="9730" max="9730" width="14" customWidth="1"/>
    <col min="9731" max="9731" width="14.5703125" customWidth="1"/>
    <col min="9732" max="9732" width="16.42578125" customWidth="1"/>
    <col min="9733" max="9733" width="15.7109375" customWidth="1"/>
    <col min="9734" max="9734" width="14.85546875" customWidth="1"/>
    <col min="9735" max="9735" width="17.42578125" customWidth="1"/>
    <col min="9736" max="9736" width="19.28515625" customWidth="1"/>
    <col min="9737" max="9737" width="20.140625" customWidth="1"/>
    <col min="9985" max="9985" width="12" customWidth="1"/>
    <col min="9986" max="9986" width="14" customWidth="1"/>
    <col min="9987" max="9987" width="14.5703125" customWidth="1"/>
    <col min="9988" max="9988" width="16.42578125" customWidth="1"/>
    <col min="9989" max="9989" width="15.7109375" customWidth="1"/>
    <col min="9990" max="9990" width="14.85546875" customWidth="1"/>
    <col min="9991" max="9991" width="17.42578125" customWidth="1"/>
    <col min="9992" max="9992" width="19.28515625" customWidth="1"/>
    <col min="9993" max="9993" width="20.140625" customWidth="1"/>
    <col min="10241" max="10241" width="12" customWidth="1"/>
    <col min="10242" max="10242" width="14" customWidth="1"/>
    <col min="10243" max="10243" width="14.5703125" customWidth="1"/>
    <col min="10244" max="10244" width="16.42578125" customWidth="1"/>
    <col min="10245" max="10245" width="15.7109375" customWidth="1"/>
    <col min="10246" max="10246" width="14.85546875" customWidth="1"/>
    <col min="10247" max="10247" width="17.42578125" customWidth="1"/>
    <col min="10248" max="10248" width="19.28515625" customWidth="1"/>
    <col min="10249" max="10249" width="20.140625" customWidth="1"/>
    <col min="10497" max="10497" width="12" customWidth="1"/>
    <col min="10498" max="10498" width="14" customWidth="1"/>
    <col min="10499" max="10499" width="14.5703125" customWidth="1"/>
    <col min="10500" max="10500" width="16.42578125" customWidth="1"/>
    <col min="10501" max="10501" width="15.7109375" customWidth="1"/>
    <col min="10502" max="10502" width="14.85546875" customWidth="1"/>
    <col min="10503" max="10503" width="17.42578125" customWidth="1"/>
    <col min="10504" max="10504" width="19.28515625" customWidth="1"/>
    <col min="10505" max="10505" width="20.140625" customWidth="1"/>
    <col min="10753" max="10753" width="12" customWidth="1"/>
    <col min="10754" max="10754" width="14" customWidth="1"/>
    <col min="10755" max="10755" width="14.5703125" customWidth="1"/>
    <col min="10756" max="10756" width="16.42578125" customWidth="1"/>
    <col min="10757" max="10757" width="15.7109375" customWidth="1"/>
    <col min="10758" max="10758" width="14.85546875" customWidth="1"/>
    <col min="10759" max="10759" width="17.42578125" customWidth="1"/>
    <col min="10760" max="10760" width="19.28515625" customWidth="1"/>
    <col min="10761" max="10761" width="20.140625" customWidth="1"/>
    <col min="11009" max="11009" width="12" customWidth="1"/>
    <col min="11010" max="11010" width="14" customWidth="1"/>
    <col min="11011" max="11011" width="14.5703125" customWidth="1"/>
    <col min="11012" max="11012" width="16.42578125" customWidth="1"/>
    <col min="11013" max="11013" width="15.7109375" customWidth="1"/>
    <col min="11014" max="11014" width="14.85546875" customWidth="1"/>
    <col min="11015" max="11015" width="17.42578125" customWidth="1"/>
    <col min="11016" max="11016" width="19.28515625" customWidth="1"/>
    <col min="11017" max="11017" width="20.140625" customWidth="1"/>
    <col min="11265" max="11265" width="12" customWidth="1"/>
    <col min="11266" max="11266" width="14" customWidth="1"/>
    <col min="11267" max="11267" width="14.5703125" customWidth="1"/>
    <col min="11268" max="11268" width="16.42578125" customWidth="1"/>
    <col min="11269" max="11269" width="15.7109375" customWidth="1"/>
    <col min="11270" max="11270" width="14.85546875" customWidth="1"/>
    <col min="11271" max="11271" width="17.42578125" customWidth="1"/>
    <col min="11272" max="11272" width="19.28515625" customWidth="1"/>
    <col min="11273" max="11273" width="20.140625" customWidth="1"/>
    <col min="11521" max="11521" width="12" customWidth="1"/>
    <col min="11522" max="11522" width="14" customWidth="1"/>
    <col min="11523" max="11523" width="14.5703125" customWidth="1"/>
    <col min="11524" max="11524" width="16.42578125" customWidth="1"/>
    <col min="11525" max="11525" width="15.7109375" customWidth="1"/>
    <col min="11526" max="11526" width="14.85546875" customWidth="1"/>
    <col min="11527" max="11527" width="17.42578125" customWidth="1"/>
    <col min="11528" max="11528" width="19.28515625" customWidth="1"/>
    <col min="11529" max="11529" width="20.140625" customWidth="1"/>
    <col min="11777" max="11777" width="12" customWidth="1"/>
    <col min="11778" max="11778" width="14" customWidth="1"/>
    <col min="11779" max="11779" width="14.5703125" customWidth="1"/>
    <col min="11780" max="11780" width="16.42578125" customWidth="1"/>
    <col min="11781" max="11781" width="15.7109375" customWidth="1"/>
    <col min="11782" max="11782" width="14.85546875" customWidth="1"/>
    <col min="11783" max="11783" width="17.42578125" customWidth="1"/>
    <col min="11784" max="11784" width="19.28515625" customWidth="1"/>
    <col min="11785" max="11785" width="20.140625" customWidth="1"/>
    <col min="12033" max="12033" width="12" customWidth="1"/>
    <col min="12034" max="12034" width="14" customWidth="1"/>
    <col min="12035" max="12035" width="14.5703125" customWidth="1"/>
    <col min="12036" max="12036" width="16.42578125" customWidth="1"/>
    <col min="12037" max="12037" width="15.7109375" customWidth="1"/>
    <col min="12038" max="12038" width="14.85546875" customWidth="1"/>
    <col min="12039" max="12039" width="17.42578125" customWidth="1"/>
    <col min="12040" max="12040" width="19.28515625" customWidth="1"/>
    <col min="12041" max="12041" width="20.140625" customWidth="1"/>
    <col min="12289" max="12289" width="12" customWidth="1"/>
    <col min="12290" max="12290" width="14" customWidth="1"/>
    <col min="12291" max="12291" width="14.5703125" customWidth="1"/>
    <col min="12292" max="12292" width="16.42578125" customWidth="1"/>
    <col min="12293" max="12293" width="15.7109375" customWidth="1"/>
    <col min="12294" max="12294" width="14.85546875" customWidth="1"/>
    <col min="12295" max="12295" width="17.42578125" customWidth="1"/>
    <col min="12296" max="12296" width="19.28515625" customWidth="1"/>
    <col min="12297" max="12297" width="20.140625" customWidth="1"/>
    <col min="12545" max="12545" width="12" customWidth="1"/>
    <col min="12546" max="12546" width="14" customWidth="1"/>
    <col min="12547" max="12547" width="14.5703125" customWidth="1"/>
    <col min="12548" max="12548" width="16.42578125" customWidth="1"/>
    <col min="12549" max="12549" width="15.7109375" customWidth="1"/>
    <col min="12550" max="12550" width="14.85546875" customWidth="1"/>
    <col min="12551" max="12551" width="17.42578125" customWidth="1"/>
    <col min="12552" max="12552" width="19.28515625" customWidth="1"/>
    <col min="12553" max="12553" width="20.140625" customWidth="1"/>
    <col min="12801" max="12801" width="12" customWidth="1"/>
    <col min="12802" max="12802" width="14" customWidth="1"/>
    <col min="12803" max="12803" width="14.5703125" customWidth="1"/>
    <col min="12804" max="12804" width="16.42578125" customWidth="1"/>
    <col min="12805" max="12805" width="15.7109375" customWidth="1"/>
    <col min="12806" max="12806" width="14.85546875" customWidth="1"/>
    <col min="12807" max="12807" width="17.42578125" customWidth="1"/>
    <col min="12808" max="12808" width="19.28515625" customWidth="1"/>
    <col min="12809" max="12809" width="20.140625" customWidth="1"/>
    <col min="13057" max="13057" width="12" customWidth="1"/>
    <col min="13058" max="13058" width="14" customWidth="1"/>
    <col min="13059" max="13059" width="14.5703125" customWidth="1"/>
    <col min="13060" max="13060" width="16.42578125" customWidth="1"/>
    <col min="13061" max="13061" width="15.7109375" customWidth="1"/>
    <col min="13062" max="13062" width="14.85546875" customWidth="1"/>
    <col min="13063" max="13063" width="17.42578125" customWidth="1"/>
    <col min="13064" max="13064" width="19.28515625" customWidth="1"/>
    <col min="13065" max="13065" width="20.140625" customWidth="1"/>
    <col min="13313" max="13313" width="12" customWidth="1"/>
    <col min="13314" max="13314" width="14" customWidth="1"/>
    <col min="13315" max="13315" width="14.5703125" customWidth="1"/>
    <col min="13316" max="13316" width="16.42578125" customWidth="1"/>
    <col min="13317" max="13317" width="15.7109375" customWidth="1"/>
    <col min="13318" max="13318" width="14.85546875" customWidth="1"/>
    <col min="13319" max="13319" width="17.42578125" customWidth="1"/>
    <col min="13320" max="13320" width="19.28515625" customWidth="1"/>
    <col min="13321" max="13321" width="20.140625" customWidth="1"/>
    <col min="13569" max="13569" width="12" customWidth="1"/>
    <col min="13570" max="13570" width="14" customWidth="1"/>
    <col min="13571" max="13571" width="14.5703125" customWidth="1"/>
    <col min="13572" max="13572" width="16.42578125" customWidth="1"/>
    <col min="13573" max="13573" width="15.7109375" customWidth="1"/>
    <col min="13574" max="13574" width="14.85546875" customWidth="1"/>
    <col min="13575" max="13575" width="17.42578125" customWidth="1"/>
    <col min="13576" max="13576" width="19.28515625" customWidth="1"/>
    <col min="13577" max="13577" width="20.140625" customWidth="1"/>
    <col min="13825" max="13825" width="12" customWidth="1"/>
    <col min="13826" max="13826" width="14" customWidth="1"/>
    <col min="13827" max="13827" width="14.5703125" customWidth="1"/>
    <col min="13828" max="13828" width="16.42578125" customWidth="1"/>
    <col min="13829" max="13829" width="15.7109375" customWidth="1"/>
    <col min="13830" max="13830" width="14.85546875" customWidth="1"/>
    <col min="13831" max="13831" width="17.42578125" customWidth="1"/>
    <col min="13832" max="13832" width="19.28515625" customWidth="1"/>
    <col min="13833" max="13833" width="20.140625" customWidth="1"/>
    <col min="14081" max="14081" width="12" customWidth="1"/>
    <col min="14082" max="14082" width="14" customWidth="1"/>
    <col min="14083" max="14083" width="14.5703125" customWidth="1"/>
    <col min="14084" max="14084" width="16.42578125" customWidth="1"/>
    <col min="14085" max="14085" width="15.7109375" customWidth="1"/>
    <col min="14086" max="14086" width="14.85546875" customWidth="1"/>
    <col min="14087" max="14087" width="17.42578125" customWidth="1"/>
    <col min="14088" max="14088" width="19.28515625" customWidth="1"/>
    <col min="14089" max="14089" width="20.140625" customWidth="1"/>
    <col min="14337" max="14337" width="12" customWidth="1"/>
    <col min="14338" max="14338" width="14" customWidth="1"/>
    <col min="14339" max="14339" width="14.5703125" customWidth="1"/>
    <col min="14340" max="14340" width="16.42578125" customWidth="1"/>
    <col min="14341" max="14341" width="15.7109375" customWidth="1"/>
    <col min="14342" max="14342" width="14.85546875" customWidth="1"/>
    <col min="14343" max="14343" width="17.42578125" customWidth="1"/>
    <col min="14344" max="14344" width="19.28515625" customWidth="1"/>
    <col min="14345" max="14345" width="20.140625" customWidth="1"/>
    <col min="14593" max="14593" width="12" customWidth="1"/>
    <col min="14594" max="14594" width="14" customWidth="1"/>
    <col min="14595" max="14595" width="14.5703125" customWidth="1"/>
    <col min="14596" max="14596" width="16.42578125" customWidth="1"/>
    <col min="14597" max="14597" width="15.7109375" customWidth="1"/>
    <col min="14598" max="14598" width="14.85546875" customWidth="1"/>
    <col min="14599" max="14599" width="17.42578125" customWidth="1"/>
    <col min="14600" max="14600" width="19.28515625" customWidth="1"/>
    <col min="14601" max="14601" width="20.140625" customWidth="1"/>
    <col min="14849" max="14849" width="12" customWidth="1"/>
    <col min="14850" max="14850" width="14" customWidth="1"/>
    <col min="14851" max="14851" width="14.5703125" customWidth="1"/>
    <col min="14852" max="14852" width="16.42578125" customWidth="1"/>
    <col min="14853" max="14853" width="15.7109375" customWidth="1"/>
    <col min="14854" max="14854" width="14.85546875" customWidth="1"/>
    <col min="14855" max="14855" width="17.42578125" customWidth="1"/>
    <col min="14856" max="14856" width="19.28515625" customWidth="1"/>
    <col min="14857" max="14857" width="20.140625" customWidth="1"/>
    <col min="15105" max="15105" width="12" customWidth="1"/>
    <col min="15106" max="15106" width="14" customWidth="1"/>
    <col min="15107" max="15107" width="14.5703125" customWidth="1"/>
    <col min="15108" max="15108" width="16.42578125" customWidth="1"/>
    <col min="15109" max="15109" width="15.7109375" customWidth="1"/>
    <col min="15110" max="15110" width="14.85546875" customWidth="1"/>
    <col min="15111" max="15111" width="17.42578125" customWidth="1"/>
    <col min="15112" max="15112" width="19.28515625" customWidth="1"/>
    <col min="15113" max="15113" width="20.140625" customWidth="1"/>
    <col min="15361" max="15361" width="12" customWidth="1"/>
    <col min="15362" max="15362" width="14" customWidth="1"/>
    <col min="15363" max="15363" width="14.5703125" customWidth="1"/>
    <col min="15364" max="15364" width="16.42578125" customWidth="1"/>
    <col min="15365" max="15365" width="15.7109375" customWidth="1"/>
    <col min="15366" max="15366" width="14.85546875" customWidth="1"/>
    <col min="15367" max="15367" width="17.42578125" customWidth="1"/>
    <col min="15368" max="15368" width="19.28515625" customWidth="1"/>
    <col min="15369" max="15369" width="20.140625" customWidth="1"/>
    <col min="15617" max="15617" width="12" customWidth="1"/>
    <col min="15618" max="15618" width="14" customWidth="1"/>
    <col min="15619" max="15619" width="14.5703125" customWidth="1"/>
    <col min="15620" max="15620" width="16.42578125" customWidth="1"/>
    <col min="15621" max="15621" width="15.7109375" customWidth="1"/>
    <col min="15622" max="15622" width="14.85546875" customWidth="1"/>
    <col min="15623" max="15623" width="17.42578125" customWidth="1"/>
    <col min="15624" max="15624" width="19.28515625" customWidth="1"/>
    <col min="15625" max="15625" width="20.140625" customWidth="1"/>
    <col min="15873" max="15873" width="12" customWidth="1"/>
    <col min="15874" max="15874" width="14" customWidth="1"/>
    <col min="15875" max="15875" width="14.5703125" customWidth="1"/>
    <col min="15876" max="15876" width="16.42578125" customWidth="1"/>
    <col min="15877" max="15877" width="15.7109375" customWidth="1"/>
    <col min="15878" max="15878" width="14.85546875" customWidth="1"/>
    <col min="15879" max="15879" width="17.42578125" customWidth="1"/>
    <col min="15880" max="15880" width="19.28515625" customWidth="1"/>
    <col min="15881" max="15881" width="20.140625" customWidth="1"/>
    <col min="16129" max="16129" width="12" customWidth="1"/>
    <col min="16130" max="16130" width="14" customWidth="1"/>
    <col min="16131" max="16131" width="14.5703125" customWidth="1"/>
    <col min="16132" max="16132" width="16.42578125" customWidth="1"/>
    <col min="16133" max="16133" width="15.7109375" customWidth="1"/>
    <col min="16134" max="16134" width="14.85546875" customWidth="1"/>
    <col min="16135" max="16135" width="17.42578125" customWidth="1"/>
    <col min="16136" max="16136" width="19.28515625" customWidth="1"/>
    <col min="16137" max="16137" width="20.140625" customWidth="1"/>
  </cols>
  <sheetData>
    <row r="1" spans="1:9" ht="5.25" customHeight="1"/>
    <row r="2" spans="1:9" hidden="1"/>
    <row r="3" spans="1:9" ht="15.75" hidden="1">
      <c r="A3" s="251" t="s">
        <v>105</v>
      </c>
      <c r="B3" s="251"/>
      <c r="C3" s="251"/>
      <c r="D3" s="251"/>
      <c r="E3" s="251"/>
      <c r="F3" s="251"/>
      <c r="G3" s="251"/>
      <c r="H3" s="251"/>
      <c r="I3" s="251"/>
    </row>
    <row r="4" spans="1:9" ht="16.5" thickBot="1">
      <c r="A4" s="251"/>
      <c r="B4" s="251"/>
      <c r="C4" s="251"/>
      <c r="D4" s="251"/>
      <c r="E4" s="251"/>
      <c r="F4" s="251"/>
      <c r="G4" s="251"/>
      <c r="H4" s="251"/>
      <c r="I4" s="251"/>
    </row>
    <row r="5" spans="1:9" ht="15.75">
      <c r="A5" s="220" t="s">
        <v>121</v>
      </c>
      <c r="B5" s="221"/>
      <c r="C5" s="221"/>
      <c r="D5" s="221"/>
      <c r="E5" s="221"/>
      <c r="F5" s="221"/>
      <c r="G5" s="221"/>
      <c r="H5" s="221"/>
      <c r="I5" s="222"/>
    </row>
    <row r="6" spans="1:9" ht="15.75">
      <c r="A6" s="226" t="s">
        <v>89</v>
      </c>
      <c r="B6" s="227"/>
      <c r="C6" s="227"/>
      <c r="D6" s="227"/>
      <c r="E6" s="227"/>
      <c r="F6" s="228"/>
      <c r="G6" s="106"/>
      <c r="H6" s="105"/>
      <c r="I6" s="104" t="s">
        <v>108</v>
      </c>
    </row>
    <row r="7" spans="1:9" ht="12.75" customHeight="1">
      <c r="A7" s="232" t="s">
        <v>88</v>
      </c>
      <c r="B7" s="235" t="s">
        <v>3</v>
      </c>
      <c r="C7" s="235" t="s">
        <v>87</v>
      </c>
      <c r="D7" s="235" t="s">
        <v>4</v>
      </c>
      <c r="E7" s="235" t="s">
        <v>5</v>
      </c>
      <c r="F7" s="240" t="s">
        <v>6</v>
      </c>
      <c r="G7" s="243" t="s">
        <v>86</v>
      </c>
      <c r="H7" s="235" t="s">
        <v>85</v>
      </c>
      <c r="I7" s="246"/>
    </row>
    <row r="8" spans="1:9" ht="12.75" customHeight="1">
      <c r="A8" s="233"/>
      <c r="B8" s="236"/>
      <c r="C8" s="236"/>
      <c r="D8" s="238"/>
      <c r="E8" s="238"/>
      <c r="F8" s="241"/>
      <c r="G8" s="244"/>
      <c r="H8" s="236"/>
      <c r="I8" s="247"/>
    </row>
    <row r="9" spans="1:9" ht="12.75" customHeight="1">
      <c r="A9" s="234"/>
      <c r="B9" s="237"/>
      <c r="C9" s="237"/>
      <c r="D9" s="239"/>
      <c r="E9" s="239"/>
      <c r="F9" s="242"/>
      <c r="G9" s="244"/>
      <c r="H9" s="236"/>
      <c r="I9" s="247"/>
    </row>
    <row r="10" spans="1:9" ht="15.75">
      <c r="A10" s="121"/>
      <c r="B10" s="122"/>
      <c r="C10" s="122"/>
      <c r="D10" s="123"/>
      <c r="E10" s="123"/>
      <c r="F10" s="124"/>
      <c r="G10" s="245"/>
      <c r="H10" s="103" t="s">
        <v>75</v>
      </c>
      <c r="I10" s="102" t="s">
        <v>84</v>
      </c>
    </row>
    <row r="11" spans="1:9" ht="15.75">
      <c r="A11" s="93">
        <v>1</v>
      </c>
      <c r="B11" s="92" t="s">
        <v>7</v>
      </c>
      <c r="C11" s="78">
        <v>92</v>
      </c>
      <c r="D11" s="107">
        <v>7.5</v>
      </c>
      <c r="E11" s="107">
        <v>6.2</v>
      </c>
      <c r="F11" s="91">
        <f>(7.2+7+7.2)/3</f>
        <v>7.1333333333333329</v>
      </c>
      <c r="G11" s="101" t="s">
        <v>8</v>
      </c>
      <c r="H11" s="100" t="s">
        <v>83</v>
      </c>
      <c r="I11" s="99" t="s">
        <v>83</v>
      </c>
    </row>
    <row r="12" spans="1:9" ht="15.75">
      <c r="A12" s="93">
        <v>2</v>
      </c>
      <c r="B12" s="92" t="s">
        <v>82</v>
      </c>
      <c r="C12" s="78">
        <v>92</v>
      </c>
      <c r="D12" s="146">
        <v>4.8</v>
      </c>
      <c r="E12" s="146">
        <v>2.2000000000000002</v>
      </c>
      <c r="F12" s="76">
        <f>(3.6+3.5+4)/3</f>
        <v>3.6999999999999997</v>
      </c>
      <c r="G12" s="96">
        <v>5</v>
      </c>
      <c r="H12" s="60">
        <f t="shared" ref="H12:H28" si="0">L12</f>
        <v>0</v>
      </c>
      <c r="I12" s="98">
        <v>2</v>
      </c>
    </row>
    <row r="13" spans="1:9" ht="15.75">
      <c r="A13" s="93">
        <v>3</v>
      </c>
      <c r="B13" s="92" t="s">
        <v>81</v>
      </c>
      <c r="C13" s="142">
        <v>92</v>
      </c>
      <c r="D13" s="147" t="s">
        <v>9</v>
      </c>
      <c r="E13" s="147" t="s">
        <v>9</v>
      </c>
      <c r="F13" s="97" t="s">
        <v>9</v>
      </c>
      <c r="G13" s="96">
        <v>0.5</v>
      </c>
      <c r="H13" s="49">
        <f t="shared" si="0"/>
        <v>0</v>
      </c>
      <c r="I13" s="94">
        <v>0.2</v>
      </c>
    </row>
    <row r="14" spans="1:9" ht="15.75">
      <c r="A14" s="93">
        <v>4</v>
      </c>
      <c r="B14" s="92" t="s">
        <v>80</v>
      </c>
      <c r="C14" s="142">
        <v>92</v>
      </c>
      <c r="D14" s="108">
        <v>0.35</v>
      </c>
      <c r="E14" s="108">
        <v>0.1</v>
      </c>
      <c r="F14" s="76">
        <f>(0.18+0.19+0.28)/3</f>
        <v>0.21666666666666667</v>
      </c>
      <c r="G14" s="95">
        <v>0.35</v>
      </c>
      <c r="H14" s="49">
        <f t="shared" si="0"/>
        <v>0</v>
      </c>
      <c r="I14" s="94">
        <v>0.14000000000000001</v>
      </c>
    </row>
    <row r="15" spans="1:9" ht="15.75">
      <c r="A15" s="93">
        <v>5</v>
      </c>
      <c r="B15" s="92" t="s">
        <v>79</v>
      </c>
      <c r="C15" s="142">
        <v>92</v>
      </c>
      <c r="D15" s="107">
        <v>20</v>
      </c>
      <c r="E15" s="107">
        <v>12</v>
      </c>
      <c r="F15" s="91">
        <f>(14.9+15.4+14.9)/3</f>
        <v>15.066666666666668</v>
      </c>
      <c r="G15" s="50">
        <v>20</v>
      </c>
      <c r="H15" s="49">
        <f t="shared" si="0"/>
        <v>0</v>
      </c>
      <c r="I15" s="48">
        <v>8</v>
      </c>
    </row>
    <row r="16" spans="1:9" ht="15.75">
      <c r="A16" s="93">
        <v>6</v>
      </c>
      <c r="B16" s="92" t="s">
        <v>10</v>
      </c>
      <c r="C16" s="142">
        <v>92</v>
      </c>
      <c r="D16" s="107">
        <v>125</v>
      </c>
      <c r="E16" s="108">
        <v>46</v>
      </c>
      <c r="F16" s="91">
        <f>(66.2+65+94.7)/3</f>
        <v>75.3</v>
      </c>
      <c r="G16" s="50">
        <v>125</v>
      </c>
      <c r="H16" s="56">
        <f t="shared" si="0"/>
        <v>0</v>
      </c>
      <c r="I16" s="48">
        <v>50</v>
      </c>
    </row>
    <row r="17" spans="1:9" ht="15.75">
      <c r="A17" s="93">
        <v>7</v>
      </c>
      <c r="B17" s="92" t="s">
        <v>11</v>
      </c>
      <c r="C17" s="142">
        <v>92</v>
      </c>
      <c r="D17" s="107">
        <v>15</v>
      </c>
      <c r="E17" s="107">
        <v>8</v>
      </c>
      <c r="F17" s="76">
        <f>(10.9+11+12.13)/3</f>
        <v>11.343333333333334</v>
      </c>
      <c r="G17" s="50">
        <v>15</v>
      </c>
      <c r="H17" s="49">
        <f t="shared" si="0"/>
        <v>0</v>
      </c>
      <c r="I17" s="48">
        <v>6</v>
      </c>
    </row>
    <row r="18" spans="1:9" ht="15.75">
      <c r="A18" s="93">
        <v>8</v>
      </c>
      <c r="B18" s="92" t="s">
        <v>19</v>
      </c>
      <c r="C18" s="142">
        <v>92</v>
      </c>
      <c r="D18" s="147" t="s">
        <v>20</v>
      </c>
      <c r="E18" s="147" t="s">
        <v>20</v>
      </c>
      <c r="F18" s="91" t="s">
        <v>20</v>
      </c>
      <c r="G18" s="50">
        <v>0.2</v>
      </c>
      <c r="H18" s="49">
        <f t="shared" si="0"/>
        <v>0</v>
      </c>
      <c r="I18" s="90">
        <v>0.08</v>
      </c>
    </row>
    <row r="19" spans="1:9" ht="15.75">
      <c r="A19" s="89">
        <v>9</v>
      </c>
      <c r="B19" s="88" t="s">
        <v>26</v>
      </c>
      <c r="C19" s="143">
        <v>3</v>
      </c>
      <c r="D19" s="147">
        <v>3.01</v>
      </c>
      <c r="E19" s="87"/>
      <c r="F19" s="51">
        <f>(1.9+3.01+2.1)/3</f>
        <v>2.3366666666666664</v>
      </c>
      <c r="G19" s="86">
        <v>15</v>
      </c>
      <c r="H19" s="85">
        <f t="shared" si="0"/>
        <v>0</v>
      </c>
      <c r="I19" s="84">
        <v>6</v>
      </c>
    </row>
    <row r="20" spans="1:9" ht="15.75">
      <c r="A20" s="80">
        <v>10</v>
      </c>
      <c r="B20" s="79" t="s">
        <v>29</v>
      </c>
      <c r="C20" s="142">
        <v>3</v>
      </c>
      <c r="D20" s="147">
        <v>0</v>
      </c>
      <c r="E20" s="77"/>
      <c r="F20" s="76">
        <v>0</v>
      </c>
      <c r="G20" s="75">
        <v>0.1</v>
      </c>
      <c r="H20" s="49">
        <f t="shared" si="0"/>
        <v>0</v>
      </c>
      <c r="I20" s="83">
        <v>0.04</v>
      </c>
    </row>
    <row r="21" spans="1:9" ht="15.75">
      <c r="A21" s="80">
        <v>11</v>
      </c>
      <c r="B21" s="79" t="s">
        <v>30</v>
      </c>
      <c r="C21" s="142">
        <v>3</v>
      </c>
      <c r="D21" s="147">
        <v>0</v>
      </c>
      <c r="E21" s="77"/>
      <c r="F21" s="82">
        <v>0</v>
      </c>
      <c r="G21" s="75">
        <v>2</v>
      </c>
      <c r="H21" s="81">
        <f t="shared" si="0"/>
        <v>0</v>
      </c>
      <c r="I21" s="73">
        <v>0.8</v>
      </c>
    </row>
    <row r="22" spans="1:9" ht="15.75">
      <c r="A22" s="80">
        <v>12</v>
      </c>
      <c r="B22" s="79" t="s">
        <v>31</v>
      </c>
      <c r="C22" s="142">
        <v>3</v>
      </c>
      <c r="D22" s="147">
        <v>2.9000000000000001E-2</v>
      </c>
      <c r="E22" s="77"/>
      <c r="F22" s="82">
        <f>(0.26+0.01+0.029)/3</f>
        <v>9.9666666666666681E-2</v>
      </c>
      <c r="G22" s="75">
        <v>0.1</v>
      </c>
      <c r="H22" s="74">
        <f t="shared" si="0"/>
        <v>0</v>
      </c>
      <c r="I22" s="83">
        <v>0.04</v>
      </c>
    </row>
    <row r="23" spans="1:9" ht="15.75">
      <c r="A23" s="80">
        <v>13</v>
      </c>
      <c r="B23" s="79" t="s">
        <v>33</v>
      </c>
      <c r="C23" s="142">
        <v>3</v>
      </c>
      <c r="D23" s="147">
        <v>0.08</v>
      </c>
      <c r="E23" s="77"/>
      <c r="F23" s="82">
        <f>(0.077+0.08+0.056)/3</f>
        <v>7.0999999999999994E-2</v>
      </c>
      <c r="G23" s="75">
        <v>5</v>
      </c>
      <c r="H23" s="81">
        <f t="shared" si="0"/>
        <v>0</v>
      </c>
      <c r="I23" s="73">
        <v>2</v>
      </c>
    </row>
    <row r="24" spans="1:9" ht="15.75">
      <c r="A24" s="80">
        <v>14</v>
      </c>
      <c r="B24" s="79" t="s">
        <v>34</v>
      </c>
      <c r="C24" s="142">
        <v>3</v>
      </c>
      <c r="D24" s="147">
        <v>2.8000000000000001E-2</v>
      </c>
      <c r="E24" s="77"/>
      <c r="F24" s="82">
        <f>(0.054+0+0.031)/3</f>
        <v>2.8333333333333332E-2</v>
      </c>
      <c r="G24" s="75">
        <v>1</v>
      </c>
      <c r="H24" s="81">
        <f t="shared" si="0"/>
        <v>0</v>
      </c>
      <c r="I24" s="73">
        <v>0.4</v>
      </c>
    </row>
    <row r="25" spans="1:9" ht="15.75">
      <c r="A25" s="80">
        <v>15</v>
      </c>
      <c r="B25" s="79" t="s">
        <v>35</v>
      </c>
      <c r="C25" s="142">
        <v>3</v>
      </c>
      <c r="D25" s="147">
        <v>5.3999999999999999E-2</v>
      </c>
      <c r="E25" s="77"/>
      <c r="F25" s="76">
        <v>0.05</v>
      </c>
      <c r="G25" s="75">
        <v>1</v>
      </c>
      <c r="H25" s="74">
        <f t="shared" si="0"/>
        <v>0</v>
      </c>
      <c r="I25" s="73">
        <v>0.4</v>
      </c>
    </row>
    <row r="26" spans="1:9" ht="15.75">
      <c r="A26" s="72">
        <v>16</v>
      </c>
      <c r="B26" s="71" t="s">
        <v>37</v>
      </c>
      <c r="C26" s="144">
        <v>3</v>
      </c>
      <c r="D26" s="147">
        <v>0.09</v>
      </c>
      <c r="E26" s="57"/>
      <c r="F26" s="76">
        <f>(0.052+0.09+0.07)/3</f>
        <v>7.0666666666666669E-2</v>
      </c>
      <c r="G26" s="70">
        <v>0.1</v>
      </c>
      <c r="H26" s="69">
        <f t="shared" si="0"/>
        <v>0</v>
      </c>
      <c r="I26" s="68">
        <v>0.04</v>
      </c>
    </row>
    <row r="27" spans="1:9" ht="15.75">
      <c r="A27" s="57">
        <v>17</v>
      </c>
      <c r="B27" s="67" t="s">
        <v>38</v>
      </c>
      <c r="C27" s="143">
        <v>3</v>
      </c>
      <c r="D27" s="147">
        <v>5.8000000000000003E-2</v>
      </c>
      <c r="E27" s="57"/>
      <c r="F27" s="76">
        <f>(0.058+0.051+0)/3</f>
        <v>3.6333333333333336E-2</v>
      </c>
      <c r="G27" s="66">
        <v>0.2</v>
      </c>
      <c r="H27" s="65">
        <f t="shared" si="0"/>
        <v>0</v>
      </c>
      <c r="I27" s="64">
        <v>0.08</v>
      </c>
    </row>
    <row r="28" spans="1:9" ht="15.75">
      <c r="A28" s="63">
        <v>18</v>
      </c>
      <c r="B28" s="62" t="s">
        <v>32</v>
      </c>
      <c r="C28" s="145">
        <v>3</v>
      </c>
      <c r="D28" s="147">
        <v>6.0000000000000001E-3</v>
      </c>
      <c r="E28" s="57"/>
      <c r="F28" s="76">
        <f>(0.006+0.004+0)/3</f>
        <v>3.3333333333333335E-3</v>
      </c>
      <c r="G28" s="61">
        <v>0.01</v>
      </c>
      <c r="H28" s="60">
        <f t="shared" si="0"/>
        <v>0</v>
      </c>
      <c r="I28" s="59">
        <v>4.0000000000000001E-3</v>
      </c>
    </row>
    <row r="29" spans="1:9" ht="15.75">
      <c r="A29" s="58">
        <v>19</v>
      </c>
      <c r="B29" s="53" t="s">
        <v>36</v>
      </c>
      <c r="C29" s="143">
        <v>3</v>
      </c>
      <c r="D29" s="147">
        <v>5.4999999999999997E-3</v>
      </c>
      <c r="E29" s="57"/>
      <c r="F29" s="76">
        <f>(0.055+0.008+0)/3</f>
        <v>2.1000000000000001E-2</v>
      </c>
      <c r="G29" s="50">
        <v>0.2</v>
      </c>
      <c r="H29" s="56">
        <v>0</v>
      </c>
      <c r="I29" s="48">
        <v>0.8</v>
      </c>
    </row>
    <row r="30" spans="1:9" ht="15.75">
      <c r="A30" s="54">
        <v>20</v>
      </c>
      <c r="B30" s="53" t="s">
        <v>27</v>
      </c>
      <c r="C30" s="143">
        <v>3</v>
      </c>
      <c r="D30" s="147">
        <v>16.399999999999999</v>
      </c>
      <c r="E30" s="52"/>
      <c r="F30" s="55">
        <f>(16.4+12.6+11.5)/3</f>
        <v>13.5</v>
      </c>
      <c r="G30" s="50">
        <v>40</v>
      </c>
      <c r="H30" s="49">
        <f>L30</f>
        <v>0</v>
      </c>
      <c r="I30" s="48">
        <v>16</v>
      </c>
    </row>
    <row r="31" spans="1:9" ht="15.75">
      <c r="A31" s="54">
        <v>21</v>
      </c>
      <c r="B31" s="53" t="s">
        <v>28</v>
      </c>
      <c r="C31" s="143">
        <v>3</v>
      </c>
      <c r="D31" s="147">
        <v>2.4</v>
      </c>
      <c r="E31" s="52"/>
      <c r="F31" s="51">
        <f>(1.75+1.85+2.4)/3</f>
        <v>2</v>
      </c>
      <c r="G31" s="50">
        <v>3</v>
      </c>
      <c r="H31" s="49">
        <f>L31</f>
        <v>0</v>
      </c>
      <c r="I31" s="48">
        <v>1.2</v>
      </c>
    </row>
    <row r="32" spans="1:9" ht="12.75" customHeight="1">
      <c r="A32" s="248" t="s">
        <v>78</v>
      </c>
      <c r="B32" s="249"/>
      <c r="C32" s="249"/>
      <c r="D32" s="249"/>
      <c r="E32" s="249"/>
      <c r="F32" s="249"/>
      <c r="G32" s="249"/>
      <c r="H32" s="249"/>
      <c r="I32" s="249"/>
    </row>
    <row r="33" spans="1:9" ht="12.75" customHeight="1">
      <c r="A33" s="250"/>
      <c r="B33" s="250"/>
      <c r="C33" s="250"/>
      <c r="D33" s="250"/>
      <c r="E33" s="250"/>
      <c r="F33" s="250"/>
      <c r="G33" s="250"/>
      <c r="H33" s="250"/>
      <c r="I33" s="250"/>
    </row>
    <row r="34" spans="1:9" ht="12.75" customHeight="1">
      <c r="A34" s="223" t="s">
        <v>102</v>
      </c>
      <c r="B34" s="224"/>
      <c r="C34" s="224"/>
      <c r="D34" s="224"/>
      <c r="E34" s="224"/>
      <c r="F34" s="224"/>
      <c r="G34" s="224"/>
      <c r="H34" s="224"/>
      <c r="I34" s="224"/>
    </row>
    <row r="35" spans="1:9" ht="12.75" customHeight="1">
      <c r="A35" s="225"/>
      <c r="B35" s="225"/>
      <c r="C35" s="225"/>
      <c r="D35" s="225"/>
      <c r="E35" s="225"/>
      <c r="F35" s="225"/>
      <c r="G35" s="225"/>
      <c r="H35" s="225"/>
      <c r="I35" s="225"/>
    </row>
    <row r="36" spans="1:9" ht="12.75" customHeight="1">
      <c r="A36" s="229" t="s">
        <v>90</v>
      </c>
      <c r="B36" s="230"/>
      <c r="C36" s="230"/>
      <c r="D36" s="230"/>
      <c r="E36" s="230"/>
      <c r="F36" s="230"/>
      <c r="G36" s="230"/>
      <c r="H36" s="230"/>
      <c r="I36" s="230"/>
    </row>
    <row r="37" spans="1:9" ht="12.75" customHeight="1">
      <c r="A37" s="231"/>
      <c r="B37" s="231"/>
      <c r="C37" s="231"/>
      <c r="D37" s="231"/>
      <c r="E37" s="231"/>
      <c r="F37" s="231"/>
      <c r="G37" s="231"/>
      <c r="H37" s="231"/>
      <c r="I37" s="231"/>
    </row>
  </sheetData>
  <mergeCells count="15">
    <mergeCell ref="A36:I37"/>
    <mergeCell ref="A3:I3"/>
    <mergeCell ref="A4:I4"/>
    <mergeCell ref="A5:I5"/>
    <mergeCell ref="A6:F6"/>
    <mergeCell ref="A7:A9"/>
    <mergeCell ref="B7:B9"/>
    <mergeCell ref="C7:C9"/>
    <mergeCell ref="D7:D9"/>
    <mergeCell ref="E7:E9"/>
    <mergeCell ref="F7:F9"/>
    <mergeCell ref="G7:G10"/>
    <mergeCell ref="H7:I9"/>
    <mergeCell ref="A32:I33"/>
    <mergeCell ref="A34:I35"/>
  </mergeCells>
  <pageMargins left="0.6692913385826772" right="0.74803149606299213" top="1.3779527559055118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Annex III, Stack Q-III </vt:lpstr>
      <vt:lpstr>Annex III ,Stack Q-IV   </vt:lpstr>
      <vt:lpstr>Annex IV,AAQM, Q-III</vt:lpstr>
      <vt:lpstr>Annex IV,AAQM,Q IV</vt:lpstr>
      <vt:lpstr>Annex V, Effluent, Q III</vt:lpstr>
      <vt:lpstr>Annex V Effluent Q IV-</vt:lpstr>
    </vt:vector>
  </TitlesOfParts>
  <Company>Numaligarh refinery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K Chetri</dc:creator>
  <cp:lastModifiedBy>alokn</cp:lastModifiedBy>
  <cp:lastPrinted>2018-06-29T05:29:13Z</cp:lastPrinted>
  <dcterms:created xsi:type="dcterms:W3CDTF">2002-07-26T07:05:44Z</dcterms:created>
  <dcterms:modified xsi:type="dcterms:W3CDTF">2018-07-29T21:52:28Z</dcterms:modified>
</cp:coreProperties>
</file>