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ml.chartshapes+xml"/>
  <Override PartName="/xl/charts/chart11.xml" ContentType="application/vnd.openxmlformats-officedocument.drawingml.chart+xml"/>
  <Override PartName="/xl/drawings/drawing6.xml" ContentType="application/vnd.openxmlformats-officedocument.drawingml.chartshapes+xml"/>
  <Override PartName="/xl/charts/chart12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drawings/drawing10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11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2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3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yantad\Desktop\"/>
    </mc:Choice>
  </mc:AlternateContent>
  <bookViews>
    <workbookView xWindow="360" yWindow="20" windowWidth="7530" windowHeight="4220" tabRatio="938" activeTab="8"/>
  </bookViews>
  <sheets>
    <sheet name="CAGR" sheetId="29" r:id="rId1"/>
    <sheet name="Data" sheetId="1" r:id="rId2"/>
    <sheet name="Net Worth-Turnover" sheetId="2" r:id="rId3"/>
    <sheet name="PAT, DPS,EPS CEPS" sheetId="11" r:id="rId4"/>
    <sheet name="Capacity Etc" sheetId="25" r:id="rId5"/>
    <sheet name="PAT Turnover etc" sheetId="30" r:id="rId6"/>
    <sheet name="Share Holding,Book Value" sheetId="5" r:id="rId7"/>
    <sheet name="GRM" sheetId="31" state="hidden" r:id="rId8"/>
    <sheet name="Sales" sheetId="26" r:id="rId9"/>
    <sheet name="ROI etc" sheetId="22" state="hidden" r:id="rId10"/>
    <sheet name="HR" sheetId="28" state="hidden" r:id="rId11"/>
    <sheet name="Environment" sheetId="23" state="hidden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DAT1" localSheetId="4">[1]Sheet1!#REF!</definedName>
    <definedName name="_DAT1" localSheetId="7">[2]Sheet1!#REF!</definedName>
    <definedName name="_DAT1">[2]Sheet1!#REF!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2" localSheetId="4">[1]Sheet1!#REF!</definedName>
    <definedName name="_DAT2" localSheetId="7">[2]Sheet1!#REF!</definedName>
    <definedName name="_DAT2">[2]Sheet1!#REF!</definedName>
    <definedName name="_DAT3" localSheetId="4">[1]Sheet1!#REF!</definedName>
    <definedName name="_DAT3" localSheetId="7">[2]Sheet1!#REF!</definedName>
    <definedName name="_DAT3">[2]Sheet1!#REF!</definedName>
    <definedName name="_DAT4" localSheetId="4">[1]Sheet1!#REF!</definedName>
    <definedName name="_DAT4" localSheetId="7">[2]Sheet1!#REF!</definedName>
    <definedName name="_DAT4">[2]Sheet1!#REF!</definedName>
    <definedName name="_DAT5">#REF!</definedName>
    <definedName name="_DAT6" localSheetId="4">[1]Sheet1!#REF!</definedName>
    <definedName name="_DAT6" localSheetId="7">[2]Sheet1!#REF!</definedName>
    <definedName name="_DAT6">[2]Sheet1!#REF!</definedName>
    <definedName name="_DAT7" localSheetId="4">[1]Sheet1!#REF!</definedName>
    <definedName name="_DAT7" localSheetId="7">[2]Sheet1!#REF!</definedName>
    <definedName name="_DAT7">[2]Sheet1!#REF!</definedName>
    <definedName name="_DAT8">#REF!</definedName>
    <definedName name="_DAT9" localSheetId="4">[1]Sheet1!#REF!</definedName>
    <definedName name="_DAT9" localSheetId="7">[2]Sheet1!#REF!</definedName>
    <definedName name="_DAT9">[2]Sheet1!#REF!</definedName>
    <definedName name="_pg1">#REF!</definedName>
    <definedName name="_pt17">#REF!</definedName>
    <definedName name="_pt18">#REF!</definedName>
    <definedName name="_pt19" localSheetId="7">#REF!</definedName>
    <definedName name="_pt19">#REF!</definedName>
    <definedName name="_pt199">#REF!</definedName>
    <definedName name="a" localSheetId="7">[3]IEBR!#REF!</definedName>
    <definedName name="a">[3]IEBR!#REF!</definedName>
    <definedName name="ALTWHOLE">#REF!</definedName>
    <definedName name="ANMOP">#REF!</definedName>
    <definedName name="ASSUMPTIONS" localSheetId="7">'[4]PPAC SUM'!#REF!</definedName>
    <definedName name="ASSUMPTIONS">'[4]PPAC SUM'!#REF!</definedName>
    <definedName name="AVWHOLE">#REF!</definedName>
    <definedName name="B">#REF!</definedName>
    <definedName name="bb" localSheetId="4">#REF!</definedName>
    <definedName name="bb">#REF!</definedName>
    <definedName name="bentol">'[5]Ben &amp; Tol'!$C$4:$N$18</definedName>
    <definedName name="COASTAL">#REF!</definedName>
    <definedName name="D">[3]IEBR!$A$57:$K$79</definedName>
    <definedName name="_xlnm.Database">#REF!</definedName>
    <definedName name="DELIVERIES">#REF!</definedName>
    <definedName name="e">#REF!</definedName>
    <definedName name="EE">#REF!</definedName>
    <definedName name="f">#REF!</definedName>
    <definedName name="g">#REF!</definedName>
    <definedName name="GGG" localSheetId="7">#REF!</definedName>
    <definedName name="GGG">#REF!</definedName>
    <definedName name="H">[3]IEBR!$O$46:$Y$75</definedName>
    <definedName name="hh">#REF!</definedName>
    <definedName name="hsdmetro">'[6]HSD 0.05S'!$F$5:$Q$58</definedName>
    <definedName name="hsdnormal">'[6]HSD 0.25S'!$F$5:$Q$52</definedName>
    <definedName name="i">#REF!</definedName>
    <definedName name="INLAND">#REF!</definedName>
    <definedName name="INPUTPARA" localSheetId="7">'[4]PPAC SUM'!#REF!</definedName>
    <definedName name="INPUTPARA">'[4]PPAC SUM'!#REF!</definedName>
    <definedName name="j">#REF!</definedName>
    <definedName name="k">#REF!</definedName>
    <definedName name="l">#REF!</definedName>
    <definedName name="m">#REF!</definedName>
    <definedName name="msmetro">'[6]MS IPP-88 1% Ben'!$F$6:$Q$49</definedName>
    <definedName name="msmmpl">'[6]MS IPP-88'!$F$5:$Q$48</definedName>
    <definedName name="n">#REF!</definedName>
    <definedName name="o">#REF!</definedName>
    <definedName name="ONLY89">#REF!</definedName>
    <definedName name="p">#REF!</definedName>
    <definedName name="page3">#REF!</definedName>
    <definedName name="page4">#REF!</definedName>
    <definedName name="pg3working">#REF!</definedName>
    <definedName name="pg4working">#REF!</definedName>
    <definedName name="PPinput">'[7]B.PLAN 04-05 (REV)'!$D$5:$O$176</definedName>
    <definedName name="ppinput1205">'[8]BUSINESS PLAN REV 10 MAY'!$C$5:$Q$92</definedName>
    <definedName name="PPinputnew">'[9]b plan rev 12 april 2004'!$D$4:$O$193</definedName>
    <definedName name="_xlnm.Print_Area" localSheetId="4">'Capacity Etc'!$A$1:$E$99</definedName>
    <definedName name="_xlnm.Print_Area" localSheetId="7">GRM!$A$3:$M$93</definedName>
    <definedName name="_xlnm.Print_Area" localSheetId="2">'Net Worth-Turnover'!$A$1:$Y$23</definedName>
    <definedName name="_xlnm.Print_Area" localSheetId="3">'PAT, DPS,EPS CEPS'!$B$1:$Z$91</definedName>
    <definedName name="_xlnm.Print_Area" localSheetId="8">Sales!$A$1:$M$67</definedName>
    <definedName name="_xlnm.Print_Area" localSheetId="6">'Share Holding,Book Value'!$A$1:$L$157</definedName>
    <definedName name="_xlnm.Print_Area">#REF!</definedName>
    <definedName name="production">#REF!</definedName>
    <definedName name="RATE" localSheetId="7">'[10]BP Dist'!#REF!</definedName>
    <definedName name="RATE">'[10]BP Dist'!#REF!</definedName>
    <definedName name="S">#REF!</definedName>
    <definedName name="Table1">#REF!</definedName>
    <definedName name="TABLE2">#REF!</definedName>
    <definedName name="TAIPP.25HSD">#REF!</definedName>
    <definedName name="TEST0">#REF!</definedName>
    <definedName name="TESTHKEY">#REF!</definedName>
    <definedName name="TESTKEYS">#REF!</definedName>
    <definedName name="TESTVKEY">#REF!</definedName>
    <definedName name="trfvalue">#REF!</definedName>
    <definedName name="valadd">#REF!</definedName>
    <definedName name="valadded">#REF!</definedName>
    <definedName name="W" localSheetId="7">#REF!</definedName>
    <definedName name="W">#REF!</definedName>
    <definedName name="WHOLE">#REF!</definedName>
    <definedName name="XCOASTAL">#REF!</definedName>
    <definedName name="XINLAND">#REF!</definedName>
  </definedNames>
  <calcPr calcId="152511" fullPrecision="0"/>
</workbook>
</file>

<file path=xl/calcChain.xml><?xml version="1.0" encoding="utf-8"?>
<calcChain xmlns="http://schemas.openxmlformats.org/spreadsheetml/2006/main">
  <c r="G116" i="1" l="1"/>
  <c r="G117" i="1"/>
  <c r="H115" i="1"/>
  <c r="H114" i="1"/>
  <c r="H112" i="1"/>
  <c r="H116" i="1" l="1"/>
  <c r="H117" i="1" s="1"/>
  <c r="U175" i="1" l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C36" i="1"/>
  <c r="P10" i="28" l="1"/>
  <c r="C86" i="30"/>
  <c r="D52" i="30"/>
  <c r="C52" i="30"/>
  <c r="D25" i="30"/>
  <c r="C25" i="30"/>
  <c r="C116" i="1"/>
  <c r="C117" i="1"/>
  <c r="U182" i="1" l="1"/>
  <c r="U181" i="1"/>
  <c r="U179" i="1"/>
  <c r="U178" i="1"/>
  <c r="U177" i="1"/>
  <c r="U174" i="1"/>
  <c r="U173" i="1"/>
  <c r="U172" i="1"/>
  <c r="U170" i="1"/>
  <c r="U168" i="1" l="1"/>
  <c r="K97" i="1"/>
  <c r="C109" i="1"/>
  <c r="U53" i="1" l="1"/>
  <c r="U52" i="1"/>
  <c r="U51" i="1"/>
  <c r="U49" i="1"/>
  <c r="U48" i="1"/>
  <c r="U46" i="1"/>
  <c r="U45" i="1"/>
  <c r="U34" i="1"/>
  <c r="U24" i="1" s="1"/>
  <c r="U183" i="1" s="1"/>
  <c r="D86" i="30" s="1"/>
  <c r="U35" i="1"/>
  <c r="U25" i="1" s="1"/>
  <c r="U32" i="1"/>
  <c r="U30" i="1"/>
  <c r="U21" i="1"/>
  <c r="U20" i="1"/>
  <c r="U8" i="1"/>
  <c r="U4" i="1"/>
  <c r="T4" i="1"/>
  <c r="E8" i="29"/>
  <c r="Q32" i="11" s="1"/>
  <c r="D8" i="29"/>
  <c r="R25" i="2" s="1"/>
  <c r="C8" i="29"/>
  <c r="R3" i="2" s="1"/>
  <c r="C193" i="1" l="1"/>
  <c r="D191" i="1" s="1"/>
  <c r="D190" i="1" l="1"/>
  <c r="D187" i="1"/>
  <c r="D193" i="1" s="1"/>
  <c r="D188" i="1"/>
  <c r="D189" i="1"/>
  <c r="D38" i="1"/>
  <c r="D115" i="1" l="1"/>
  <c r="D116" i="1" l="1"/>
  <c r="D113" i="1"/>
  <c r="D114" i="1"/>
  <c r="D112" i="1"/>
  <c r="T174" i="1"/>
  <c r="C24" i="30" s="1"/>
  <c r="T173" i="1"/>
  <c r="T178" i="1" s="1"/>
  <c r="C51" i="30" s="1"/>
  <c r="S173" i="1"/>
  <c r="T172" i="1"/>
  <c r="T170" i="1"/>
  <c r="T168" i="1"/>
  <c r="T175" i="1" l="1"/>
  <c r="D24" i="30" s="1"/>
  <c r="D117" i="1"/>
  <c r="T53" i="1" l="1"/>
  <c r="T52" i="1"/>
  <c r="T48" i="1"/>
  <c r="T46" i="1"/>
  <c r="T49" i="1" s="1"/>
  <c r="T45" i="1"/>
  <c r="T51" i="1" s="1"/>
  <c r="T34" i="1"/>
  <c r="T24" i="1" s="1"/>
  <c r="T183" i="1" s="1"/>
  <c r="D85" i="30" s="1"/>
  <c r="T32" i="1"/>
  <c r="T35" i="1" s="1"/>
  <c r="T25" i="1" s="1"/>
  <c r="T30" i="1"/>
  <c r="T20" i="1"/>
  <c r="T179" i="1" s="1"/>
  <c r="S20" i="1"/>
  <c r="T8" i="1"/>
  <c r="T6" i="1"/>
  <c r="S4" i="1"/>
  <c r="D20" i="29"/>
  <c r="E20" i="29"/>
  <c r="E14" i="29"/>
  <c r="D14" i="29"/>
  <c r="C14" i="29"/>
  <c r="D51" i="30" l="1"/>
  <c r="T182" i="1"/>
  <c r="C85" i="30" s="1"/>
  <c r="T21" i="1"/>
  <c r="D104" i="1"/>
  <c r="D101" i="1"/>
  <c r="D108" i="1"/>
  <c r="D100" i="1"/>
  <c r="D107" i="1"/>
  <c r="D99" i="1"/>
  <c r="D106" i="1"/>
  <c r="D98" i="1"/>
  <c r="D105" i="1"/>
  <c r="D97" i="1"/>
  <c r="D103" i="1"/>
  <c r="D102" i="1"/>
  <c r="D109" i="1" l="1"/>
  <c r="D84" i="30"/>
  <c r="C84" i="30"/>
  <c r="S177" i="1"/>
  <c r="S181" i="1" s="1"/>
  <c r="S174" i="1"/>
  <c r="S178" i="1"/>
  <c r="C50" i="30" s="1"/>
  <c r="S170" i="1"/>
  <c r="Q53" i="1"/>
  <c r="R53" i="1"/>
  <c r="S53" i="1"/>
  <c r="S52" i="1"/>
  <c r="S46" i="1"/>
  <c r="S49" i="1" s="1"/>
  <c r="S30" i="1"/>
  <c r="S179" i="1"/>
  <c r="D50" i="30" s="1"/>
  <c r="S8" i="1"/>
  <c r="R4" i="1"/>
  <c r="S48" i="1" l="1"/>
  <c r="S175" i="1"/>
  <c r="D23" i="30" s="1"/>
  <c r="C23" i="30"/>
  <c r="S29" i="1"/>
  <c r="C20" i="29"/>
  <c r="E28" i="29"/>
  <c r="D28" i="29"/>
  <c r="C28" i="29"/>
  <c r="S32" i="1" l="1"/>
  <c r="S35" i="1" s="1"/>
  <c r="S25" i="1" s="1"/>
  <c r="S34" i="1"/>
  <c r="S24" i="1" s="1"/>
  <c r="E45" i="29"/>
  <c r="D45" i="29"/>
  <c r="C45" i="29"/>
  <c r="D83" i="30" l="1"/>
  <c r="E36" i="29"/>
  <c r="D36" i="29"/>
  <c r="C36" i="29"/>
  <c r="R174" i="1" l="1"/>
  <c r="R173" i="1"/>
  <c r="R178" i="1" s="1"/>
  <c r="C49" i="30" s="1"/>
  <c r="R170" i="1"/>
  <c r="C79" i="1"/>
  <c r="C65" i="1"/>
  <c r="D58" i="1"/>
  <c r="C57" i="1"/>
  <c r="D57" i="1"/>
  <c r="R175" i="1" l="1"/>
  <c r="D22" i="30" s="1"/>
  <c r="C22" i="30"/>
  <c r="C55" i="1" l="1"/>
  <c r="R52" i="1"/>
  <c r="Q52" i="1"/>
  <c r="P52" i="1"/>
  <c r="N52" i="1"/>
  <c r="R46" i="1" l="1"/>
  <c r="Q46" i="1"/>
  <c r="P46" i="1"/>
  <c r="R30" i="1"/>
  <c r="C58" i="1" s="1"/>
  <c r="R20" i="1"/>
  <c r="R8" i="1"/>
  <c r="R181" i="1"/>
  <c r="R177" i="1"/>
  <c r="R172" i="1"/>
  <c r="R167" i="1"/>
  <c r="C162" i="1"/>
  <c r="C157" i="1"/>
  <c r="C147" i="1"/>
  <c r="S152" i="1"/>
  <c r="S143" i="1"/>
  <c r="C138" i="1"/>
  <c r="C125" i="1"/>
  <c r="R120" i="1"/>
  <c r="R51" i="1"/>
  <c r="R45" i="1"/>
  <c r="R28" i="1"/>
  <c r="R23" i="1"/>
  <c r="R19" i="1"/>
  <c r="R6" i="1"/>
  <c r="R10" i="1"/>
  <c r="R29" i="1" l="1"/>
  <c r="C56" i="1" s="1"/>
  <c r="C63" i="1" s="1"/>
  <c r="S21" i="1"/>
  <c r="C83" i="30"/>
  <c r="R179" i="1"/>
  <c r="D49" i="30" s="1"/>
  <c r="R32" i="1"/>
  <c r="R35" i="1" s="1"/>
  <c r="R25" i="1" s="1"/>
  <c r="R34" i="1"/>
  <c r="R48" i="1"/>
  <c r="R49" i="1"/>
  <c r="O9" i="26"/>
  <c r="Q183" i="1" l="1"/>
  <c r="D82" i="30" s="1"/>
  <c r="Q174" i="1"/>
  <c r="C21" i="30" s="1"/>
  <c r="P174" i="1"/>
  <c r="O174" i="1"/>
  <c r="P179" i="1"/>
  <c r="P182" i="1" s="1"/>
  <c r="Q173" i="1"/>
  <c r="Q178" i="1" s="1"/>
  <c r="C48" i="30" s="1"/>
  <c r="P173" i="1"/>
  <c r="P178" i="1" s="1"/>
  <c r="D165" i="1" l="1"/>
  <c r="D160" i="1"/>
  <c r="D149" i="1"/>
  <c r="D148" i="1"/>
  <c r="D141" i="1"/>
  <c r="D134" i="1"/>
  <c r="D128" i="1"/>
  <c r="D150" i="1" l="1"/>
  <c r="D136" i="1"/>
  <c r="K92" i="1" l="1"/>
  <c r="K91" i="1"/>
  <c r="D76" i="1" l="1"/>
  <c r="C81" i="30" l="1"/>
  <c r="D47" i="30"/>
  <c r="C47" i="30"/>
  <c r="C20" i="30"/>
  <c r="C200" i="1"/>
  <c r="D197" i="1" s="1"/>
  <c r="D196" i="1" l="1"/>
  <c r="D199" i="1"/>
  <c r="D198" i="1" s="1"/>
  <c r="J183" i="1"/>
  <c r="H183" i="1"/>
  <c r="D183" i="1"/>
  <c r="D200" i="1" l="1"/>
  <c r="Q175" i="1"/>
  <c r="D21" i="30" s="1"/>
  <c r="P175" i="1"/>
  <c r="N174" i="1"/>
  <c r="M174" i="1"/>
  <c r="K174" i="1"/>
  <c r="J174" i="1"/>
  <c r="E174" i="1"/>
  <c r="D174" i="1"/>
  <c r="C174" i="1"/>
  <c r="O173" i="1"/>
  <c r="O178" i="1" s="1"/>
  <c r="N173" i="1"/>
  <c r="N178" i="1" s="1"/>
  <c r="M173" i="1"/>
  <c r="M178" i="1" s="1"/>
  <c r="L173" i="1"/>
  <c r="L178" i="1" s="1"/>
  <c r="K173" i="1"/>
  <c r="K178" i="1" s="1"/>
  <c r="J173" i="1"/>
  <c r="J178" i="1" s="1"/>
  <c r="Q170" i="1"/>
  <c r="P170" i="1"/>
  <c r="O170" i="1"/>
  <c r="N170" i="1"/>
  <c r="M170" i="1"/>
  <c r="K170" i="1"/>
  <c r="J170" i="1"/>
  <c r="I170" i="1"/>
  <c r="H170" i="1"/>
  <c r="G170" i="1"/>
  <c r="F170" i="1"/>
  <c r="E170" i="1"/>
  <c r="D170" i="1"/>
  <c r="C170" i="1"/>
  <c r="L169" i="1"/>
  <c r="M165" i="1"/>
  <c r="L165" i="1"/>
  <c r="I154" i="1" s="1"/>
  <c r="K165" i="1"/>
  <c r="J165" i="1"/>
  <c r="K154" i="1" s="1"/>
  <c r="I165" i="1"/>
  <c r="H165" i="1"/>
  <c r="G165" i="1"/>
  <c r="R154" i="1" s="1"/>
  <c r="F165" i="1"/>
  <c r="Q154" i="1" s="1"/>
  <c r="E165" i="1"/>
  <c r="M160" i="1"/>
  <c r="H153" i="1" s="1"/>
  <c r="L160" i="1"/>
  <c r="I153" i="1" s="1"/>
  <c r="K160" i="1"/>
  <c r="J153" i="1" s="1"/>
  <c r="J160" i="1"/>
  <c r="K153" i="1" s="1"/>
  <c r="I160" i="1"/>
  <c r="L153" i="1" s="1"/>
  <c r="H160" i="1"/>
  <c r="G159" i="1"/>
  <c r="F159" i="1"/>
  <c r="F160" i="1" s="1"/>
  <c r="Q153" i="1" s="1"/>
  <c r="E159" i="1"/>
  <c r="J154" i="1"/>
  <c r="M150" i="1"/>
  <c r="H144" i="1" s="1"/>
  <c r="L150" i="1"/>
  <c r="I144" i="1" s="1"/>
  <c r="K150" i="1"/>
  <c r="J150" i="1"/>
  <c r="I150" i="1"/>
  <c r="L144" i="1" s="1"/>
  <c r="H150" i="1"/>
  <c r="G150" i="1"/>
  <c r="R144" i="1" s="1"/>
  <c r="F150" i="1"/>
  <c r="Q144" i="1" s="1"/>
  <c r="E149" i="1"/>
  <c r="E148" i="1"/>
  <c r="O144" i="1"/>
  <c r="K144" i="1"/>
  <c r="S141" i="1"/>
  <c r="R141" i="1"/>
  <c r="C122" i="1" s="1"/>
  <c r="Q141" i="1"/>
  <c r="P141" i="1"/>
  <c r="E122" i="1" s="1"/>
  <c r="O141" i="1"/>
  <c r="N141" i="1"/>
  <c r="M141" i="1"/>
  <c r="H122" i="1" s="1"/>
  <c r="L141" i="1"/>
  <c r="I122" i="1" s="1"/>
  <c r="K141" i="1"/>
  <c r="J122" i="1" s="1"/>
  <c r="J141" i="1"/>
  <c r="K122" i="1" s="1"/>
  <c r="I141" i="1"/>
  <c r="N122" i="1" s="1"/>
  <c r="H141" i="1"/>
  <c r="M122" i="1" s="1"/>
  <c r="G141" i="1"/>
  <c r="F141" i="1"/>
  <c r="Q122" i="1" s="1"/>
  <c r="E141" i="1"/>
  <c r="M134" i="1"/>
  <c r="L134" i="1"/>
  <c r="K134" i="1"/>
  <c r="J134" i="1"/>
  <c r="I134" i="1"/>
  <c r="H134" i="1"/>
  <c r="G134" i="1"/>
  <c r="F134" i="1"/>
  <c r="E134" i="1"/>
  <c r="M128" i="1"/>
  <c r="L128" i="1"/>
  <c r="K128" i="1"/>
  <c r="J128" i="1"/>
  <c r="I128" i="1"/>
  <c r="H128" i="1"/>
  <c r="G128" i="1"/>
  <c r="F128" i="1"/>
  <c r="E128" i="1"/>
  <c r="G122" i="1"/>
  <c r="J92" i="1"/>
  <c r="I92" i="1"/>
  <c r="H92" i="1"/>
  <c r="G92" i="1"/>
  <c r="F92" i="1"/>
  <c r="E92" i="1"/>
  <c r="D92" i="1"/>
  <c r="C92" i="1"/>
  <c r="J91" i="1"/>
  <c r="I91" i="1"/>
  <c r="H91" i="1"/>
  <c r="G91" i="1"/>
  <c r="F91" i="1"/>
  <c r="E91" i="1"/>
  <c r="D91" i="1"/>
  <c r="C91" i="1"/>
  <c r="M76" i="1"/>
  <c r="L76" i="1"/>
  <c r="K76" i="1"/>
  <c r="J76" i="1"/>
  <c r="I76" i="1"/>
  <c r="H76" i="1"/>
  <c r="G76" i="1"/>
  <c r="F66" i="1"/>
  <c r="F76" i="1" s="1"/>
  <c r="E66" i="1"/>
  <c r="E76" i="1" s="1"/>
  <c r="M63" i="1"/>
  <c r="L63" i="1"/>
  <c r="K63" i="1"/>
  <c r="J63" i="1"/>
  <c r="I63" i="1"/>
  <c r="H63" i="1"/>
  <c r="G63" i="1"/>
  <c r="F63" i="1"/>
  <c r="E63" i="1"/>
  <c r="O52" i="1"/>
  <c r="M52" i="1"/>
  <c r="L52" i="1"/>
  <c r="K52" i="1"/>
  <c r="J52" i="1"/>
  <c r="G52" i="1"/>
  <c r="Q51" i="1"/>
  <c r="Q49" i="1"/>
  <c r="P49" i="1"/>
  <c r="J49" i="1"/>
  <c r="F49" i="1"/>
  <c r="E49" i="1"/>
  <c r="D49" i="1"/>
  <c r="C49" i="1"/>
  <c r="Q48" i="1"/>
  <c r="P48" i="1"/>
  <c r="J48" i="1"/>
  <c r="F48" i="1"/>
  <c r="E48" i="1"/>
  <c r="D48" i="1"/>
  <c r="C48" i="1"/>
  <c r="L47" i="1"/>
  <c r="I47" i="1"/>
  <c r="H47" i="1"/>
  <c r="G47" i="1"/>
  <c r="O46" i="1"/>
  <c r="O49" i="1" s="1"/>
  <c r="N46" i="1"/>
  <c r="N48" i="1" s="1"/>
  <c r="M46" i="1"/>
  <c r="M48" i="1" s="1"/>
  <c r="L46" i="1"/>
  <c r="K46" i="1"/>
  <c r="K49" i="1" s="1"/>
  <c r="I46" i="1"/>
  <c r="H46" i="1"/>
  <c r="H48" i="1" s="1"/>
  <c r="G46" i="1"/>
  <c r="G48" i="1" s="1"/>
  <c r="Q45" i="1"/>
  <c r="D43" i="1"/>
  <c r="C40" i="1" s="1"/>
  <c r="P34" i="1"/>
  <c r="P24" i="1" s="1"/>
  <c r="P183" i="1" s="1"/>
  <c r="D81" i="30" s="1"/>
  <c r="O34" i="1"/>
  <c r="O24" i="1" s="1"/>
  <c r="O183" i="1" s="1"/>
  <c r="M34" i="1"/>
  <c r="P32" i="1"/>
  <c r="P35" i="1" s="1"/>
  <c r="O32" i="1"/>
  <c r="M32" i="1"/>
  <c r="L31" i="1"/>
  <c r="K31" i="1"/>
  <c r="Q30" i="1"/>
  <c r="L30" i="1"/>
  <c r="K30" i="1"/>
  <c r="J30" i="1"/>
  <c r="E30" i="1"/>
  <c r="D30" i="1"/>
  <c r="C30" i="1"/>
  <c r="L29" i="1"/>
  <c r="L34" i="1" s="1"/>
  <c r="K29" i="1"/>
  <c r="J29" i="1"/>
  <c r="I29" i="1"/>
  <c r="H29" i="1"/>
  <c r="H34" i="1" s="1"/>
  <c r="G29" i="1"/>
  <c r="G34" i="1" s="1"/>
  <c r="F29" i="1"/>
  <c r="E29" i="1"/>
  <c r="E34" i="1" s="1"/>
  <c r="D29" i="1"/>
  <c r="D34" i="1" s="1"/>
  <c r="C29" i="1"/>
  <c r="Q28" i="1"/>
  <c r="N25" i="1"/>
  <c r="N24" i="1"/>
  <c r="Q23" i="1"/>
  <c r="Q20" i="1"/>
  <c r="R21" i="1" s="1"/>
  <c r="O20" i="1"/>
  <c r="N20" i="1"/>
  <c r="M20" i="1"/>
  <c r="M179" i="1" s="1"/>
  <c r="K20" i="1"/>
  <c r="K179" i="1" s="1"/>
  <c r="J20" i="1"/>
  <c r="J179" i="1" s="1"/>
  <c r="I20" i="1"/>
  <c r="I179" i="1" s="1"/>
  <c r="H20" i="1"/>
  <c r="H179" i="1" s="1"/>
  <c r="G20" i="1"/>
  <c r="F20" i="1"/>
  <c r="F179" i="1" s="1"/>
  <c r="E20" i="1"/>
  <c r="E179" i="1" s="1"/>
  <c r="D20" i="1"/>
  <c r="D179" i="1" s="1"/>
  <c r="C20" i="1"/>
  <c r="Q19" i="1"/>
  <c r="L16" i="1"/>
  <c r="L20" i="1" s="1"/>
  <c r="L179" i="1" s="1"/>
  <c r="L13" i="1"/>
  <c r="I13" i="1"/>
  <c r="I174" i="1" s="1"/>
  <c r="H13" i="1"/>
  <c r="H174" i="1" s="1"/>
  <c r="G13" i="1"/>
  <c r="G30" i="1" s="1"/>
  <c r="F13" i="1"/>
  <c r="F30" i="1" s="1"/>
  <c r="L12" i="1"/>
  <c r="L11" i="1"/>
  <c r="Q10" i="1"/>
  <c r="Q8" i="1"/>
  <c r="P8" i="1"/>
  <c r="O8" i="1"/>
  <c r="N8" i="1"/>
  <c r="M8" i="1"/>
  <c r="L8" i="1"/>
  <c r="K8" i="1"/>
  <c r="I7" i="1"/>
  <c r="I173" i="1" s="1"/>
  <c r="H7" i="1"/>
  <c r="G7" i="1"/>
  <c r="G173" i="1" s="1"/>
  <c r="F7" i="1"/>
  <c r="F173" i="1" s="1"/>
  <c r="E7" i="1"/>
  <c r="E173" i="1" s="1"/>
  <c r="E178" i="1" s="1"/>
  <c r="D7" i="1"/>
  <c r="D173" i="1" s="1"/>
  <c r="C7" i="1"/>
  <c r="Q6" i="1"/>
  <c r="Q4" i="1"/>
  <c r="P4" i="1"/>
  <c r="O4" i="1"/>
  <c r="N4" i="1"/>
  <c r="M4" i="1"/>
  <c r="L4" i="1"/>
  <c r="K4" i="1"/>
  <c r="G4" i="1"/>
  <c r="I3" i="1"/>
  <c r="J4" i="1" s="1"/>
  <c r="H3" i="1"/>
  <c r="H52" i="1" s="1"/>
  <c r="E3" i="1"/>
  <c r="F4" i="1" s="1"/>
  <c r="D3" i="1"/>
  <c r="C3" i="1"/>
  <c r="H8" i="1" l="1"/>
  <c r="Q29" i="1"/>
  <c r="Q179" i="1"/>
  <c r="G8" i="1"/>
  <c r="E32" i="1"/>
  <c r="D32" i="1" s="1"/>
  <c r="N49" i="1"/>
  <c r="E150" i="1"/>
  <c r="P144" i="1" s="1"/>
  <c r="N175" i="1"/>
  <c r="E4" i="1"/>
  <c r="G21" i="1"/>
  <c r="F122" i="1"/>
  <c r="P122" i="1"/>
  <c r="O122" i="1" s="1"/>
  <c r="P154" i="1"/>
  <c r="O154" i="1" s="1"/>
  <c r="E136" i="1"/>
  <c r="G174" i="1"/>
  <c r="O21" i="1"/>
  <c r="C34" i="1"/>
  <c r="K34" i="1"/>
  <c r="J34" i="1" s="1"/>
  <c r="I34" i="1" s="1"/>
  <c r="I52" i="1"/>
  <c r="J136" i="1"/>
  <c r="J144" i="1"/>
  <c r="C39" i="1"/>
  <c r="H49" i="1"/>
  <c r="G49" i="1" s="1"/>
  <c r="L122" i="1"/>
  <c r="D122" i="1"/>
  <c r="M175" i="1"/>
  <c r="D4" i="1"/>
  <c r="J32" i="1"/>
  <c r="K32" i="1"/>
  <c r="C41" i="1"/>
  <c r="L49" i="1"/>
  <c r="E52" i="1"/>
  <c r="C52" i="1" s="1"/>
  <c r="H154" i="1"/>
  <c r="L170" i="1"/>
  <c r="M24" i="1"/>
  <c r="C42" i="1"/>
  <c r="I4" i="1"/>
  <c r="H4" i="1" s="1"/>
  <c r="D178" i="1"/>
  <c r="H173" i="1"/>
  <c r="H178" i="1" s="1"/>
  <c r="G178" i="1" s="1"/>
  <c r="F178" i="1" s="1"/>
  <c r="C179" i="1"/>
  <c r="G179" i="1"/>
  <c r="N21" i="1"/>
  <c r="C32" i="1"/>
  <c r="N183" i="1"/>
  <c r="L136" i="1"/>
  <c r="K136" i="1" s="1"/>
  <c r="N144" i="1"/>
  <c r="M144" i="1" s="1"/>
  <c r="G160" i="1"/>
  <c r="R153" i="1" s="1"/>
  <c r="C173" i="1"/>
  <c r="C178" i="1" s="1"/>
  <c r="D175" i="1"/>
  <c r="E160" i="1"/>
  <c r="O175" i="1"/>
  <c r="D20" i="30"/>
  <c r="H21" i="1"/>
  <c r="L24" i="1"/>
  <c r="F34" i="1"/>
  <c r="O35" i="1"/>
  <c r="F8" i="1"/>
  <c r="L21" i="1"/>
  <c r="K21" i="1" s="1"/>
  <c r="L32" i="1"/>
  <c r="L48" i="1"/>
  <c r="I136" i="1"/>
  <c r="J8" i="1"/>
  <c r="P21" i="1"/>
  <c r="D8" i="1"/>
  <c r="I8" i="1"/>
  <c r="D21" i="1"/>
  <c r="I21" i="1"/>
  <c r="I30" i="1"/>
  <c r="H30" i="1" s="1"/>
  <c r="I48" i="1"/>
  <c r="I49" i="1"/>
  <c r="M136" i="1"/>
  <c r="M21" i="1"/>
  <c r="M49" i="1"/>
  <c r="Q21" i="1"/>
  <c r="M35" i="1"/>
  <c r="F174" i="1"/>
  <c r="F175" i="1" s="1"/>
  <c r="E175" i="1" s="1"/>
  <c r="L174" i="1"/>
  <c r="L175" i="1" s="1"/>
  <c r="K175" i="1" s="1"/>
  <c r="J175" i="1" s="1"/>
  <c r="I175" i="1" s="1"/>
  <c r="E8" i="1"/>
  <c r="F21" i="1"/>
  <c r="E21" i="1" s="1"/>
  <c r="J21" i="1"/>
  <c r="K48" i="1"/>
  <c r="O48" i="1"/>
  <c r="N154" i="1"/>
  <c r="M154" i="1" s="1"/>
  <c r="L154" i="1" s="1"/>
  <c r="I178" i="1"/>
  <c r="C175" i="1" l="1"/>
  <c r="Q34" i="1"/>
  <c r="D56" i="1"/>
  <c r="D63" i="1" s="1"/>
  <c r="D77" i="1" s="1"/>
  <c r="K24" i="1"/>
  <c r="I24" i="1" s="1"/>
  <c r="Q182" i="1"/>
  <c r="C82" i="30" s="1"/>
  <c r="D48" i="30"/>
  <c r="Q32" i="1"/>
  <c r="Q35" i="1" s="1"/>
  <c r="Q25" i="1" s="1"/>
  <c r="P25" i="1" s="1"/>
  <c r="H175" i="1"/>
  <c r="L35" i="1"/>
  <c r="G175" i="1"/>
  <c r="M183" i="1"/>
  <c r="K35" i="1"/>
  <c r="J35" i="1" s="1"/>
  <c r="G24" i="1"/>
  <c r="I183" i="1"/>
  <c r="O25" i="1"/>
  <c r="I32" i="1"/>
  <c r="H32" i="1" s="1"/>
  <c r="G32" i="1" s="1"/>
  <c r="F32" i="1" s="1"/>
  <c r="P153" i="1"/>
  <c r="O153" i="1" s="1"/>
  <c r="N153" i="1" s="1"/>
  <c r="M153" i="1" s="1"/>
  <c r="M25" i="1"/>
  <c r="L183" i="1"/>
  <c r="H136" i="1"/>
  <c r="G136" i="1" s="1"/>
  <c r="L121" i="1"/>
  <c r="K121" i="1" s="1"/>
  <c r="J121" i="1" s="1"/>
  <c r="I121" i="1" s="1"/>
  <c r="H121" i="1" s="1"/>
  <c r="N121" i="1"/>
  <c r="K183" i="1" l="1"/>
  <c r="L25" i="1"/>
  <c r="K25" i="1" s="1"/>
  <c r="M121" i="1"/>
  <c r="I35" i="1"/>
  <c r="H35" i="1" s="1"/>
  <c r="G35" i="1" s="1"/>
  <c r="F35" i="1" s="1"/>
  <c r="E35" i="1" s="1"/>
  <c r="D35" i="1" s="1"/>
  <c r="C35" i="1" s="1"/>
  <c r="F136" i="1"/>
  <c r="F24" i="1"/>
  <c r="E24" i="1" s="1"/>
  <c r="C24" i="1" s="1"/>
  <c r="C183" i="1" s="1"/>
  <c r="G183" i="1"/>
  <c r="O179" i="1"/>
  <c r="O182" i="1" s="1"/>
  <c r="N179" i="1"/>
  <c r="N182" i="1" s="1"/>
  <c r="M182" i="1"/>
  <c r="L182" i="1"/>
  <c r="K182" i="1"/>
  <c r="J182" i="1"/>
  <c r="I182" i="1"/>
  <c r="H182" i="1"/>
  <c r="G182" i="1"/>
  <c r="F182" i="1"/>
  <c r="E182" i="1"/>
  <c r="D182" i="1"/>
  <c r="C182" i="1"/>
  <c r="H25" i="1" l="1"/>
  <c r="F25" i="1" s="1"/>
  <c r="E25" i="1" s="1"/>
  <c r="D25" i="1" s="1"/>
  <c r="C25" i="1" s="1"/>
  <c r="P121" i="1"/>
  <c r="O121" i="1" s="1"/>
  <c r="Q121" i="1"/>
  <c r="F183" i="1"/>
  <c r="E183" i="1" s="1"/>
</calcChain>
</file>

<file path=xl/sharedStrings.xml><?xml version="1.0" encoding="utf-8"?>
<sst xmlns="http://schemas.openxmlformats.org/spreadsheetml/2006/main" count="638" uniqueCount="185">
  <si>
    <t>2001-02</t>
  </si>
  <si>
    <t>2002-03</t>
  </si>
  <si>
    <t xml:space="preserve"> 2003-04</t>
  </si>
  <si>
    <t>Net Worth</t>
  </si>
  <si>
    <t>Sources of funds</t>
  </si>
  <si>
    <t>Application of Funds</t>
  </si>
  <si>
    <t>Profit after Tax</t>
  </si>
  <si>
    <t>Capital Expenditure</t>
  </si>
  <si>
    <t>Increase in Working Capital</t>
  </si>
  <si>
    <t>Capacity Utilisation</t>
  </si>
  <si>
    <t>Repayment of Loans</t>
  </si>
  <si>
    <t>Turnover</t>
  </si>
  <si>
    <t>Profit After Tax</t>
  </si>
  <si>
    <t>EPS</t>
  </si>
  <si>
    <t>DPS</t>
  </si>
  <si>
    <t>2003-04</t>
  </si>
  <si>
    <t>Share holding Pattern</t>
  </si>
  <si>
    <t>Equity</t>
  </si>
  <si>
    <t>Total</t>
  </si>
  <si>
    <t>Growth Rate</t>
  </si>
  <si>
    <t>Book Value and DPS</t>
  </si>
  <si>
    <t xml:space="preserve">Book Value  </t>
  </si>
  <si>
    <t>EPS and CEPS</t>
  </si>
  <si>
    <t>CEPS</t>
  </si>
  <si>
    <t>Interest</t>
  </si>
  <si>
    <t>Tax</t>
  </si>
  <si>
    <t>Profit after tax</t>
  </si>
  <si>
    <t>LPG</t>
  </si>
  <si>
    <t>MS</t>
  </si>
  <si>
    <t>ATF</t>
  </si>
  <si>
    <t>SKO</t>
  </si>
  <si>
    <t>HSD</t>
  </si>
  <si>
    <t>RPC</t>
  </si>
  <si>
    <t>Sulphur</t>
  </si>
  <si>
    <t>Deferred tax</t>
  </si>
  <si>
    <t xml:space="preserve">Total </t>
  </si>
  <si>
    <t>Ratio</t>
  </si>
  <si>
    <t xml:space="preserve"> 2004-05</t>
  </si>
  <si>
    <t>2004-05</t>
  </si>
  <si>
    <t>2005-06</t>
  </si>
  <si>
    <t xml:space="preserve"> 2005-06</t>
  </si>
  <si>
    <t>Ratios</t>
  </si>
  <si>
    <t>Return on Investments (%)</t>
  </si>
  <si>
    <t>Return on Net Worth (%)</t>
  </si>
  <si>
    <t>Debtors Turnover (Days)</t>
  </si>
  <si>
    <t>Inventory Turnover (Days)</t>
  </si>
  <si>
    <t>Current Ratio</t>
  </si>
  <si>
    <t>PBT</t>
  </si>
  <si>
    <t>GRM</t>
  </si>
  <si>
    <t>Factors Influencing GRM</t>
  </si>
  <si>
    <t>$ per BBL</t>
  </si>
  <si>
    <t>Entry Tax</t>
  </si>
  <si>
    <t>Naphtha</t>
  </si>
  <si>
    <t>CPC</t>
  </si>
  <si>
    <t>BPCL</t>
  </si>
  <si>
    <t>HPCL</t>
  </si>
  <si>
    <t>PARTY WISE % of SALES</t>
  </si>
  <si>
    <t>Decrease in Deferred Tax Liability</t>
  </si>
  <si>
    <t>Intangible Asset</t>
  </si>
  <si>
    <t>2006-07</t>
  </si>
  <si>
    <t xml:space="preserve"> 2006-07</t>
  </si>
  <si>
    <t>IOCL</t>
  </si>
  <si>
    <t>2007-08</t>
  </si>
  <si>
    <t>Crude Cost</t>
  </si>
  <si>
    <t>Freight</t>
  </si>
  <si>
    <t>CST</t>
  </si>
  <si>
    <t>Depreciation &amp; Amortisation</t>
  </si>
  <si>
    <t>Increase in Investment</t>
  </si>
  <si>
    <t>Engineers</t>
  </si>
  <si>
    <t>Qualified Technicians</t>
  </si>
  <si>
    <t>Others</t>
  </si>
  <si>
    <t>Marketing</t>
  </si>
  <si>
    <t>Profit after tax.</t>
  </si>
  <si>
    <t>No of Shares</t>
  </si>
  <si>
    <t>EBIT</t>
  </si>
  <si>
    <t>INTEREST</t>
  </si>
  <si>
    <t>NFA (Excluding CWIP)</t>
  </si>
  <si>
    <t>INTAGIBLE</t>
  </si>
  <si>
    <t>INV (in GOI Bond)</t>
  </si>
  <si>
    <t>CAPITAL EMPLOYED</t>
  </si>
  <si>
    <t>2008-09</t>
  </si>
  <si>
    <t>%</t>
  </si>
  <si>
    <t>Debt Equity Ratio (Long Term)</t>
  </si>
  <si>
    <t>Dividend (with CDT)</t>
  </si>
  <si>
    <t>Productwise Distribution of Turnover</t>
  </si>
  <si>
    <t>Working</t>
  </si>
  <si>
    <t>Debtors Turnover</t>
  </si>
  <si>
    <t>Debtors</t>
  </si>
  <si>
    <t>Inventory Turnover</t>
  </si>
  <si>
    <t>PBDIT</t>
  </si>
  <si>
    <t>PAT</t>
  </si>
  <si>
    <t>Sales and PAT</t>
  </si>
  <si>
    <t>PAT and EPS</t>
  </si>
  <si>
    <t>Current Assets (Excluding ED on FG)</t>
  </si>
  <si>
    <t>Current Liabilities (Exclucing ED on FG)</t>
  </si>
  <si>
    <t>.</t>
  </si>
  <si>
    <t xml:space="preserve">Debt </t>
  </si>
  <si>
    <t>No of Employees</t>
  </si>
  <si>
    <t>Manpower Function wise</t>
  </si>
  <si>
    <t>PBDIT as % of Sales</t>
  </si>
  <si>
    <t>Manpower Qualificationwise</t>
  </si>
  <si>
    <t>2009-10</t>
  </si>
  <si>
    <t>Depreciation/Amortisation</t>
  </si>
  <si>
    <t>Nominees of Promoters</t>
  </si>
  <si>
    <t>Installed Capacity (TMT)</t>
  </si>
  <si>
    <t>Actual Capacity (TMT)</t>
  </si>
  <si>
    <t>Loans</t>
  </si>
  <si>
    <t>Employee Benefits</t>
  </si>
  <si>
    <t>TMT</t>
  </si>
  <si>
    <t xml:space="preserve">Net worth </t>
  </si>
  <si>
    <t>HR &amp; Administration</t>
  </si>
  <si>
    <t>Projects</t>
  </si>
  <si>
    <t>Refining, Operations &amp; Safety</t>
  </si>
  <si>
    <t>CAGR: =((End Value/Start Value)^(1/(Periods - 1)) -1</t>
  </si>
  <si>
    <t>Year 1</t>
  </si>
  <si>
    <t>Networth</t>
  </si>
  <si>
    <t>Earning Per Share</t>
  </si>
  <si>
    <t>Cash Earning Per Share</t>
  </si>
  <si>
    <t>2010-11</t>
  </si>
  <si>
    <t>=((B3/B2)^(1/10))-1</t>
  </si>
  <si>
    <t xml:space="preserve">Bharat Petroleum Corporation Ltd. </t>
  </si>
  <si>
    <t>Oil India Ltd.</t>
  </si>
  <si>
    <t xml:space="preserve">Government of Assam </t>
  </si>
  <si>
    <t>Year</t>
  </si>
  <si>
    <t>EBIDTA</t>
  </si>
  <si>
    <t>Ambient Air Quality</t>
  </si>
  <si>
    <t>Standard</t>
  </si>
  <si>
    <t>Actual</t>
  </si>
  <si>
    <t>Sox</t>
  </si>
  <si>
    <t>Treated Effluent</t>
  </si>
  <si>
    <t>pH</t>
  </si>
  <si>
    <t>Oil &amp; Grease</t>
  </si>
  <si>
    <t>Sulphide</t>
  </si>
  <si>
    <t>Phenol</t>
  </si>
  <si>
    <t>TSS</t>
  </si>
  <si>
    <t>BOD</t>
  </si>
  <si>
    <t>2011-12</t>
  </si>
  <si>
    <t>Changes in long term liabilities &amp; provisions</t>
  </si>
  <si>
    <t>Changes in Non-Current assets &amp; Provisions</t>
  </si>
  <si>
    <t>Natural Gas</t>
  </si>
  <si>
    <t>CA/CS/CWA/LLB/MBA/MCA etc.</t>
  </si>
  <si>
    <t>PM10</t>
  </si>
  <si>
    <t>NOx</t>
  </si>
  <si>
    <t>Commercial, Finance, Internal Audit, ERP &amp; Allied Services</t>
  </si>
  <si>
    <t>2012-13</t>
  </si>
  <si>
    <t>Inventory (only FG )</t>
  </si>
  <si>
    <t>Increase in Deferred Tax Liability</t>
  </si>
  <si>
    <t>Decrease in Investment</t>
  </si>
  <si>
    <t>WC</t>
  </si>
  <si>
    <t>2013-14</t>
  </si>
  <si>
    <t xml:space="preserve"> -   </t>
  </si>
  <si>
    <t>Sales Tax</t>
  </si>
  <si>
    <t>Sales plus Excise</t>
  </si>
  <si>
    <t>Other Raw Material</t>
  </si>
  <si>
    <t>Direct Customers</t>
  </si>
  <si>
    <t>Prior period adjustment</t>
  </si>
  <si>
    <t>Extra-ordinary items</t>
  </si>
  <si>
    <t>2014-15</t>
  </si>
  <si>
    <t>Year 15</t>
  </si>
  <si>
    <t>2015-16</t>
  </si>
  <si>
    <t>Wax</t>
  </si>
  <si>
    <t>2016-17</t>
  </si>
  <si>
    <t>MTO</t>
  </si>
  <si>
    <t>Year 16</t>
  </si>
  <si>
    <t>in IGAAP accounts</t>
  </si>
  <si>
    <t>Year 17</t>
  </si>
  <si>
    <t>2017-18</t>
  </si>
  <si>
    <t>Year 18</t>
  </si>
  <si>
    <t>2018-19</t>
  </si>
  <si>
    <t>Slop</t>
  </si>
  <si>
    <t>Deputation</t>
  </si>
  <si>
    <t>2019-20</t>
  </si>
  <si>
    <r>
      <rPr>
        <b/>
        <sz val="9"/>
        <color indexed="9"/>
        <rFont val="Rupee Foradian"/>
        <family val="2"/>
      </rPr>
      <t>Rs</t>
    </r>
    <r>
      <rPr>
        <b/>
        <sz val="9"/>
        <color indexed="9"/>
        <rFont val="Calibri"/>
        <family val="2"/>
      </rPr>
      <t xml:space="preserve">  Crores</t>
    </r>
  </si>
  <si>
    <t>As per accounts</t>
  </si>
  <si>
    <t>Difference</t>
  </si>
  <si>
    <t>(NG sold in township)</t>
  </si>
  <si>
    <t>GL</t>
  </si>
  <si>
    <t>Nyara Energy &amp; Reliance</t>
  </si>
  <si>
    <t>PAT ( ₹ in crores)</t>
  </si>
  <si>
    <t>Done</t>
  </si>
  <si>
    <t>Year 20</t>
  </si>
  <si>
    <t>Earning Per Share (₹)</t>
  </si>
  <si>
    <t>Dividend Per Share (₹)</t>
  </si>
  <si>
    <t>DONE</t>
  </si>
  <si>
    <t>EPS (₹ per share)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</si>
</sst>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1" formatCode="_ * #,##0_ ;_ * \-#,##0_ ;_ * &quot;-&quot;_ ;_ @_ "/>
    <numFmt numFmtId="43" formatCode="_ * #,##0.00_ ;_ * \-#,##0.00_ ;_ * &quot;-&quot;??_ ;_ @_ "/>
    <numFmt numFmtId="164" formatCode="_(* #,##0.00_);_(* \(#,##0.00\);_(* &quot;-&quot;??_);_(@_)"/>
    <numFmt numFmtId="165" formatCode="_-* #,##0_-;\-* #,##0_-;_-* &quot;-&quot;_-;_-@_-"/>
    <numFmt numFmtId="166" formatCode="_-* #,##0.00_-;\-* #,##0.00_-;_-* &quot;-&quot;??_-;_-@_-"/>
    <numFmt numFmtId="167" formatCode="0.0"/>
    <numFmt numFmtId="168" formatCode="0.0%"/>
    <numFmt numFmtId="169" formatCode="0_);\(0\)"/>
    <numFmt numFmtId="170" formatCode="_(* #,##0_);_(* \(#,##0\);_(* &quot;-&quot;??_);_(@_)"/>
    <numFmt numFmtId="171" formatCode="_(* #,##0.000_);_(* \(#,##0.000\);_(* &quot;-&quot;??_);_(@_)"/>
    <numFmt numFmtId="172" formatCode="_-* #,##0.000_-;\-* #,##0.000_-;_-* &quot;-&quot;??_-;_-@_-"/>
    <numFmt numFmtId="173" formatCode="_-* #,##0_-;\-* #,##0_-;_-* &quot;-&quot;??_-;_-@_-"/>
    <numFmt numFmtId="174" formatCode="_(* #,##0.000000_);_(* \(#,##0.000000\);_(* &quot;-&quot;??_);_(@_)"/>
    <numFmt numFmtId="175" formatCode="0.000%"/>
    <numFmt numFmtId="176" formatCode="&quot;$&quot;#,##0\ ;\(&quot;$&quot;#,##0\)"/>
    <numFmt numFmtId="177" formatCode="[$-409]mmm\-yy;@"/>
    <numFmt numFmtId="178" formatCode="[$-409]dd/mmm/yy;@"/>
    <numFmt numFmtId="179" formatCode="[$-409]mmm/yy;@"/>
    <numFmt numFmtId="180" formatCode="_(* #,##0.0_);_(* \(#,##0.0\);_(* &quot;-&quot;??_);_(@_)"/>
    <numFmt numFmtId="181" formatCode="_(* #,##0.0000_);_(* \(#,##0.0000\);_(* &quot;-&quot;??_);_(@_)"/>
  </numFmts>
  <fonts count="8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color indexed="8"/>
      <name val="Antique Olive"/>
      <family val="2"/>
    </font>
    <font>
      <sz val="8"/>
      <name val="Arial"/>
      <family val="2"/>
    </font>
    <font>
      <b/>
      <sz val="10"/>
      <name val="Times New Roman"/>
      <family val="1"/>
    </font>
    <font>
      <sz val="7"/>
      <name val="Small Fonts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10"/>
      <color indexed="12"/>
      <name val="Arial"/>
      <family val="2"/>
    </font>
    <font>
      <b/>
      <sz val="9"/>
      <color indexed="9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</font>
    <font>
      <sz val="9"/>
      <color indexed="9"/>
      <name val="Calibri"/>
      <family val="2"/>
    </font>
    <font>
      <sz val="9"/>
      <color indexed="10"/>
      <name val="Calibri"/>
      <family val="2"/>
    </font>
    <font>
      <b/>
      <sz val="9"/>
      <color indexed="9"/>
      <name val="Calibri"/>
      <family val="2"/>
    </font>
    <font>
      <sz val="9"/>
      <color indexed="9"/>
      <name val="Arial"/>
      <family val="2"/>
    </font>
    <font>
      <b/>
      <sz val="14"/>
      <color indexed="9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color indexed="9"/>
      <name val="Calibri"/>
      <family val="2"/>
    </font>
    <font>
      <sz val="9"/>
      <color indexed="10"/>
      <name val="Arial"/>
      <family val="2"/>
    </font>
    <font>
      <b/>
      <sz val="16"/>
      <color indexed="9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9"/>
      <color indexed="9"/>
      <name val="Rupee Foradian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theme="0"/>
      <name val="Arial"/>
      <family val="2"/>
    </font>
    <font>
      <b/>
      <sz val="14"/>
      <color theme="0"/>
      <name val="Arial"/>
      <family val="2"/>
    </font>
    <font>
      <b/>
      <sz val="9"/>
      <color theme="0"/>
      <name val="Arial"/>
      <family val="2"/>
    </font>
    <font>
      <sz val="8"/>
      <color theme="0"/>
      <name val="Arial"/>
      <family val="2"/>
    </font>
    <font>
      <sz val="11"/>
      <name val="Calibri"/>
      <family val="2"/>
      <scheme val="minor"/>
    </font>
    <font>
      <sz val="9"/>
      <color rgb="FFFF0000"/>
      <name val="Calibri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Trebuchet MS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Trebuchet MS"/>
      <family val="2"/>
    </font>
    <font>
      <b/>
      <sz val="8"/>
      <name val="Bookman Old Style"/>
      <family val="1"/>
    </font>
    <font>
      <sz val="8"/>
      <name val="Bookman Old Style"/>
      <family val="1"/>
    </font>
  </fonts>
  <fills count="6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915">
    <xf numFmtId="0" fontId="0" fillId="0" borderId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0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1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6" fillId="43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46" fillId="44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46" fillId="45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46" fillId="4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46" fillId="47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46" fillId="48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46" fillId="49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46" fillId="50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46" fillId="51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46" fillId="5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46" fillId="5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46" fillId="54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47" fillId="55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48" fillId="56" borderId="23" applyNumberFormat="0" applyAlignment="0" applyProtection="0"/>
    <xf numFmtId="0" fontId="17" fillId="20" borderId="1" applyNumberFormat="0" applyAlignment="0" applyProtection="0"/>
    <xf numFmtId="0" fontId="17" fillId="20" borderId="1" applyNumberFormat="0" applyAlignment="0" applyProtection="0"/>
    <xf numFmtId="0" fontId="17" fillId="20" borderId="1" applyNumberFormat="0" applyAlignment="0" applyProtection="0"/>
    <xf numFmtId="0" fontId="49" fillId="57" borderId="24" applyNumberFormat="0" applyAlignment="0" applyProtection="0"/>
    <xf numFmtId="0" fontId="18" fillId="21" borderId="2" applyNumberFormat="0" applyAlignment="0" applyProtection="0"/>
    <xf numFmtId="0" fontId="18" fillId="21" borderId="2" applyNumberFormat="0" applyAlignment="0" applyProtection="0"/>
    <xf numFmtId="0" fontId="18" fillId="21" borderId="2" applyNumberFormat="0" applyAlignment="0" applyProtection="0"/>
    <xf numFmtId="164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3" fontId="6" fillId="0" borderId="0" applyFont="0" applyFill="0" applyBorder="0" applyAlignment="0" applyProtection="0"/>
    <xf numFmtId="171" fontId="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28" fillId="0" borderId="0" applyFont="0" applyFill="0" applyBorder="0" applyAlignment="0" applyProtection="0"/>
    <xf numFmtId="176" fontId="6" fillId="0" borderId="0" applyFont="0" applyFill="0" applyBorder="0" applyAlignment="0" applyProtection="0"/>
    <xf numFmtId="171" fontId="3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51" fillId="58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38" fontId="7" fillId="22" borderId="0" applyNumberFormat="0" applyBorder="0" applyAlignment="0" applyProtection="0"/>
    <xf numFmtId="38" fontId="5" fillId="22" borderId="0" applyNumberFormat="0" applyBorder="0" applyAlignment="0" applyProtection="0"/>
    <xf numFmtId="38" fontId="5" fillId="22" borderId="0" applyNumberFormat="0" applyBorder="0" applyAlignment="0" applyProtection="0"/>
    <xf numFmtId="38" fontId="5" fillId="22" borderId="0" applyNumberFormat="0" applyBorder="0" applyAlignment="0" applyProtection="0"/>
    <xf numFmtId="38" fontId="5" fillId="22" borderId="0" applyNumberFormat="0" applyBorder="0" applyAlignment="0" applyProtection="0"/>
    <xf numFmtId="38" fontId="5" fillId="22" borderId="0" applyNumberFormat="0" applyBorder="0" applyAlignment="0" applyProtection="0"/>
    <xf numFmtId="38" fontId="5" fillId="22" borderId="0" applyNumberFormat="0" applyBorder="0" applyAlignment="0" applyProtection="0"/>
    <xf numFmtId="38" fontId="5" fillId="22" borderId="0" applyNumberFormat="0" applyBorder="0" applyAlignment="0" applyProtection="0"/>
    <xf numFmtId="38" fontId="5" fillId="22" borderId="0" applyNumberFormat="0" applyBorder="0" applyAlignment="0" applyProtection="0"/>
    <xf numFmtId="38" fontId="5" fillId="22" borderId="0" applyNumberFormat="0" applyBorder="0" applyAlignment="0" applyProtection="0"/>
    <xf numFmtId="38" fontId="5" fillId="22" borderId="0" applyNumberFormat="0" applyBorder="0" applyAlignment="0" applyProtection="0"/>
    <xf numFmtId="38" fontId="5" fillId="22" borderId="0" applyNumberFormat="0" applyBorder="0" applyAlignment="0" applyProtection="0"/>
    <xf numFmtId="38" fontId="5" fillId="22" borderId="0" applyNumberFormat="0" applyBorder="0" applyAlignment="0" applyProtection="0"/>
    <xf numFmtId="38" fontId="5" fillId="22" borderId="0" applyNumberFormat="0" applyBorder="0" applyAlignment="0" applyProtection="0"/>
    <xf numFmtId="38" fontId="5" fillId="22" borderId="0" applyNumberFormat="0" applyBorder="0" applyAlignment="0" applyProtection="0"/>
    <xf numFmtId="38" fontId="5" fillId="22" borderId="0" applyNumberFormat="0" applyBorder="0" applyAlignment="0" applyProtection="0"/>
    <xf numFmtId="38" fontId="5" fillId="22" borderId="0" applyNumberFormat="0" applyBorder="0" applyAlignment="0" applyProtection="0"/>
    <xf numFmtId="38" fontId="5" fillId="22" borderId="0" applyNumberFormat="0" applyBorder="0" applyAlignment="0" applyProtection="0"/>
    <xf numFmtId="38" fontId="5" fillId="22" borderId="0" applyNumberFormat="0" applyBorder="0" applyAlignment="0" applyProtection="0"/>
    <xf numFmtId="38" fontId="5" fillId="22" borderId="0" applyNumberFormat="0" applyBorder="0" applyAlignment="0" applyProtection="0"/>
    <xf numFmtId="38" fontId="5" fillId="22" borderId="0" applyNumberFormat="0" applyBorder="0" applyAlignment="0" applyProtection="0"/>
    <xf numFmtId="38" fontId="5" fillId="22" borderId="0" applyNumberFormat="0" applyBorder="0" applyAlignment="0" applyProtection="0"/>
    <xf numFmtId="38" fontId="5" fillId="22" borderId="0" applyNumberFormat="0" applyBorder="0" applyAlignment="0" applyProtection="0"/>
    <xf numFmtId="38" fontId="5" fillId="22" borderId="0" applyNumberFormat="0" applyBorder="0" applyAlignment="0" applyProtection="0"/>
    <xf numFmtId="38" fontId="5" fillId="22" borderId="0" applyNumberFormat="0" applyBorder="0" applyAlignment="0" applyProtection="0"/>
    <xf numFmtId="38" fontId="5" fillId="22" borderId="0" applyNumberFormat="0" applyBorder="0" applyAlignment="0" applyProtection="0"/>
    <xf numFmtId="38" fontId="5" fillId="22" borderId="0" applyNumberFormat="0" applyBorder="0" applyAlignment="0" applyProtection="0"/>
    <xf numFmtId="38" fontId="5" fillId="22" borderId="0" applyNumberFormat="0" applyBorder="0" applyAlignment="0" applyProtection="0"/>
    <xf numFmtId="38" fontId="5" fillId="22" borderId="0" applyNumberFormat="0" applyBorder="0" applyAlignment="0" applyProtection="0"/>
    <xf numFmtId="38" fontId="5" fillId="22" borderId="0" applyNumberFormat="0" applyBorder="0" applyAlignment="0" applyProtection="0"/>
    <xf numFmtId="38" fontId="5" fillId="22" borderId="0" applyNumberFormat="0" applyBorder="0" applyAlignment="0" applyProtection="0"/>
    <xf numFmtId="38" fontId="5" fillId="22" borderId="0" applyNumberFormat="0" applyBorder="0" applyAlignment="0" applyProtection="0"/>
    <xf numFmtId="38" fontId="5" fillId="22" borderId="0" applyNumberFormat="0" applyBorder="0" applyAlignment="0" applyProtection="0"/>
    <xf numFmtId="38" fontId="5" fillId="22" borderId="0" applyNumberFormat="0" applyBorder="0" applyAlignment="0" applyProtection="0"/>
    <xf numFmtId="38" fontId="5" fillId="22" borderId="0" applyNumberFormat="0" applyBorder="0" applyAlignment="0" applyProtection="0"/>
    <xf numFmtId="38" fontId="5" fillId="22" borderId="0" applyNumberFormat="0" applyBorder="0" applyAlignment="0" applyProtection="0"/>
    <xf numFmtId="0" fontId="1" fillId="0" borderId="0" applyNumberFormat="0" applyFill="0" applyBorder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3" fillId="0" borderId="0" applyNumberFormat="0" applyFill="0" applyBorder="0" applyAlignment="0" applyProtection="0"/>
    <xf numFmtId="0" fontId="41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41" fillId="0" borderId="3" applyNumberFormat="0" applyFill="0" applyAlignment="0" applyProtection="0"/>
    <xf numFmtId="0" fontId="41" fillId="0" borderId="3" applyNumberFormat="0" applyFill="0" applyAlignment="0" applyProtection="0"/>
    <xf numFmtId="0" fontId="41" fillId="0" borderId="3" applyNumberFormat="0" applyFill="0" applyAlignment="0" applyProtection="0"/>
    <xf numFmtId="0" fontId="41" fillId="0" borderId="3" applyNumberFormat="0" applyFill="0" applyAlignment="0" applyProtection="0"/>
    <xf numFmtId="0" fontId="41" fillId="0" borderId="3" applyNumberFormat="0" applyFill="0" applyAlignment="0" applyProtection="0"/>
    <xf numFmtId="0" fontId="41" fillId="0" borderId="3" applyNumberFormat="0" applyFill="0" applyAlignment="0" applyProtection="0"/>
    <xf numFmtId="0" fontId="41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1" fillId="0" borderId="3" applyNumberFormat="0" applyFill="0" applyAlignment="0" applyProtection="0"/>
    <xf numFmtId="0" fontId="41" fillId="0" borderId="3" applyNumberFormat="0" applyFill="0" applyAlignment="0" applyProtection="0"/>
    <xf numFmtId="0" fontId="41" fillId="0" borderId="3" applyNumberFormat="0" applyFill="0" applyAlignment="0" applyProtection="0"/>
    <xf numFmtId="0" fontId="41" fillId="0" borderId="3" applyNumberFormat="0" applyFill="0" applyAlignment="0" applyProtection="0"/>
    <xf numFmtId="0" fontId="41" fillId="0" borderId="3" applyNumberFormat="0" applyFill="0" applyAlignment="0" applyProtection="0"/>
    <xf numFmtId="0" fontId="41" fillId="0" borderId="3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41" fillId="0" borderId="3" applyNumberFormat="0" applyFill="0" applyAlignment="0" applyProtection="0"/>
    <xf numFmtId="0" fontId="52" fillId="0" borderId="25" applyNumberFormat="0" applyFill="0" applyAlignment="0" applyProtection="0"/>
    <xf numFmtId="0" fontId="3" fillId="0" borderId="0" applyNumberFormat="0" applyFill="0" applyBorder="0" applyAlignment="0" applyProtection="0"/>
    <xf numFmtId="0" fontId="52" fillId="0" borderId="25" applyNumberFormat="0" applyFill="0" applyAlignment="0" applyProtection="0"/>
    <xf numFmtId="0" fontId="3" fillId="0" borderId="0" applyNumberFormat="0" applyFill="0" applyBorder="0" applyAlignment="0" applyProtection="0"/>
    <xf numFmtId="0" fontId="52" fillId="0" borderId="25" applyNumberFormat="0" applyFill="0" applyAlignment="0" applyProtection="0"/>
    <xf numFmtId="0" fontId="3" fillId="0" borderId="0" applyNumberFormat="0" applyFill="0" applyBorder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1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1" fillId="0" borderId="0" applyNumberFormat="0" applyFill="0" applyBorder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3" fillId="0" borderId="0" applyNumberFormat="0" applyFill="0" applyBorder="0" applyAlignment="0" applyProtection="0"/>
    <xf numFmtId="0" fontId="42" fillId="0" borderId="4" applyNumberFormat="0" applyFill="0" applyAlignment="0" applyProtection="0"/>
    <xf numFmtId="0" fontId="3" fillId="0" borderId="0" applyNumberFormat="0" applyFill="0" applyBorder="0" applyAlignment="0" applyProtection="0"/>
    <xf numFmtId="0" fontId="42" fillId="0" borderId="4" applyNumberFormat="0" applyFill="0" applyAlignment="0" applyProtection="0"/>
    <xf numFmtId="0" fontId="42" fillId="0" borderId="4" applyNumberFormat="0" applyFill="0" applyAlignment="0" applyProtection="0"/>
    <xf numFmtId="0" fontId="42" fillId="0" borderId="4" applyNumberFormat="0" applyFill="0" applyAlignment="0" applyProtection="0"/>
    <xf numFmtId="0" fontId="42" fillId="0" borderId="4" applyNumberFormat="0" applyFill="0" applyAlignment="0" applyProtection="0"/>
    <xf numFmtId="0" fontId="42" fillId="0" borderId="4" applyNumberFormat="0" applyFill="0" applyAlignment="0" applyProtection="0"/>
    <xf numFmtId="0" fontId="42" fillId="0" borderId="4" applyNumberFormat="0" applyFill="0" applyAlignment="0" applyProtection="0"/>
    <xf numFmtId="0" fontId="42" fillId="0" borderId="4" applyNumberFormat="0" applyFill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2" fillId="0" borderId="4" applyNumberFormat="0" applyFill="0" applyAlignment="0" applyProtection="0"/>
    <xf numFmtId="0" fontId="42" fillId="0" borderId="4" applyNumberFormat="0" applyFill="0" applyAlignment="0" applyProtection="0"/>
    <xf numFmtId="0" fontId="42" fillId="0" borderId="4" applyNumberFormat="0" applyFill="0" applyAlignment="0" applyProtection="0"/>
    <xf numFmtId="0" fontId="42" fillId="0" borderId="4" applyNumberFormat="0" applyFill="0" applyAlignment="0" applyProtection="0"/>
    <xf numFmtId="0" fontId="42" fillId="0" borderId="4" applyNumberFormat="0" applyFill="0" applyAlignment="0" applyProtection="0"/>
    <xf numFmtId="0" fontId="42" fillId="0" borderId="4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42" fillId="0" borderId="4" applyNumberFormat="0" applyFill="0" applyAlignment="0" applyProtection="0"/>
    <xf numFmtId="0" fontId="53" fillId="0" borderId="26" applyNumberFormat="0" applyFill="0" applyAlignment="0" applyProtection="0"/>
    <xf numFmtId="0" fontId="3" fillId="0" borderId="0" applyNumberFormat="0" applyFill="0" applyBorder="0" applyAlignment="0" applyProtection="0"/>
    <xf numFmtId="0" fontId="53" fillId="0" borderId="26" applyNumberFormat="0" applyFill="0" applyAlignment="0" applyProtection="0"/>
    <xf numFmtId="0" fontId="3" fillId="0" borderId="0" applyNumberFormat="0" applyFill="0" applyBorder="0" applyAlignment="0" applyProtection="0"/>
    <xf numFmtId="0" fontId="53" fillId="0" borderId="26" applyNumberFormat="0" applyFill="0" applyAlignment="0" applyProtection="0"/>
    <xf numFmtId="0" fontId="3" fillId="0" borderId="0" applyNumberFormat="0" applyFill="0" applyBorder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2" fillId="0" borderId="4" applyNumberFormat="0" applyFill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3" fillId="0" borderId="26" applyNumberFormat="0" applyFill="0" applyAlignment="0" applyProtection="0"/>
    <xf numFmtId="0" fontId="54" fillId="0" borderId="27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5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6" fillId="59" borderId="23" applyNumberFormat="0" applyAlignment="0" applyProtection="0"/>
    <xf numFmtId="10" fontId="7" fillId="23" borderId="6" applyNumberFormat="0" applyBorder="0" applyAlignment="0" applyProtection="0"/>
    <xf numFmtId="10" fontId="5" fillId="23" borderId="6" applyNumberFormat="0" applyBorder="0" applyAlignment="0" applyProtection="0"/>
    <xf numFmtId="10" fontId="5" fillId="23" borderId="6" applyNumberFormat="0" applyBorder="0" applyAlignment="0" applyProtection="0"/>
    <xf numFmtId="10" fontId="5" fillId="23" borderId="6" applyNumberFormat="0" applyBorder="0" applyAlignment="0" applyProtection="0"/>
    <xf numFmtId="10" fontId="5" fillId="23" borderId="6" applyNumberFormat="0" applyBorder="0" applyAlignment="0" applyProtection="0"/>
    <xf numFmtId="10" fontId="5" fillId="23" borderId="6" applyNumberFormat="0" applyBorder="0" applyAlignment="0" applyProtection="0"/>
    <xf numFmtId="10" fontId="5" fillId="23" borderId="6" applyNumberFormat="0" applyBorder="0" applyAlignment="0" applyProtection="0"/>
    <xf numFmtId="10" fontId="5" fillId="23" borderId="6" applyNumberFormat="0" applyBorder="0" applyAlignment="0" applyProtection="0"/>
    <xf numFmtId="10" fontId="5" fillId="23" borderId="6" applyNumberFormat="0" applyBorder="0" applyAlignment="0" applyProtection="0"/>
    <xf numFmtId="10" fontId="5" fillId="23" borderId="6" applyNumberFormat="0" applyBorder="0" applyAlignment="0" applyProtection="0"/>
    <xf numFmtId="10" fontId="5" fillId="23" borderId="6" applyNumberFormat="0" applyBorder="0" applyAlignment="0" applyProtection="0"/>
    <xf numFmtId="10" fontId="5" fillId="23" borderId="6" applyNumberFormat="0" applyBorder="0" applyAlignment="0" applyProtection="0"/>
    <xf numFmtId="10" fontId="5" fillId="23" borderId="6" applyNumberFormat="0" applyBorder="0" applyAlignment="0" applyProtection="0"/>
    <xf numFmtId="10" fontId="5" fillId="23" borderId="6" applyNumberFormat="0" applyBorder="0" applyAlignment="0" applyProtection="0"/>
    <xf numFmtId="10" fontId="5" fillId="23" borderId="6" applyNumberFormat="0" applyBorder="0" applyAlignment="0" applyProtection="0"/>
    <xf numFmtId="10" fontId="5" fillId="23" borderId="6" applyNumberFormat="0" applyBorder="0" applyAlignment="0" applyProtection="0"/>
    <xf numFmtId="10" fontId="5" fillId="23" borderId="6" applyNumberFormat="0" applyBorder="0" applyAlignment="0" applyProtection="0"/>
    <xf numFmtId="10" fontId="5" fillId="23" borderId="6" applyNumberFormat="0" applyBorder="0" applyAlignment="0" applyProtection="0"/>
    <xf numFmtId="10" fontId="5" fillId="23" borderId="6" applyNumberFormat="0" applyBorder="0" applyAlignment="0" applyProtection="0"/>
    <xf numFmtId="10" fontId="5" fillId="23" borderId="6" applyNumberFormat="0" applyBorder="0" applyAlignment="0" applyProtection="0"/>
    <xf numFmtId="10" fontId="5" fillId="23" borderId="6" applyNumberFormat="0" applyBorder="0" applyAlignment="0" applyProtection="0"/>
    <xf numFmtId="10" fontId="5" fillId="23" borderId="6" applyNumberFormat="0" applyBorder="0" applyAlignment="0" applyProtection="0"/>
    <xf numFmtId="10" fontId="5" fillId="23" borderId="6" applyNumberFormat="0" applyBorder="0" applyAlignment="0" applyProtection="0"/>
    <xf numFmtId="10" fontId="5" fillId="23" borderId="6" applyNumberFormat="0" applyBorder="0" applyAlignment="0" applyProtection="0"/>
    <xf numFmtId="10" fontId="5" fillId="23" borderId="6" applyNumberFormat="0" applyBorder="0" applyAlignment="0" applyProtection="0"/>
    <xf numFmtId="10" fontId="5" fillId="23" borderId="6" applyNumberFormat="0" applyBorder="0" applyAlignment="0" applyProtection="0"/>
    <xf numFmtId="10" fontId="5" fillId="23" borderId="6" applyNumberFormat="0" applyBorder="0" applyAlignment="0" applyProtection="0"/>
    <xf numFmtId="10" fontId="5" fillId="23" borderId="6" applyNumberFormat="0" applyBorder="0" applyAlignment="0" applyProtection="0"/>
    <xf numFmtId="10" fontId="5" fillId="23" borderId="6" applyNumberFormat="0" applyBorder="0" applyAlignment="0" applyProtection="0"/>
    <xf numFmtId="10" fontId="5" fillId="23" borderId="6" applyNumberFormat="0" applyBorder="0" applyAlignment="0" applyProtection="0"/>
    <xf numFmtId="10" fontId="5" fillId="23" borderId="6" applyNumberFormat="0" applyBorder="0" applyAlignment="0" applyProtection="0"/>
    <xf numFmtId="10" fontId="5" fillId="23" borderId="6" applyNumberFormat="0" applyBorder="0" applyAlignment="0" applyProtection="0"/>
    <xf numFmtId="10" fontId="5" fillId="23" borderId="6" applyNumberFormat="0" applyBorder="0" applyAlignment="0" applyProtection="0"/>
    <xf numFmtId="10" fontId="5" fillId="23" borderId="6" applyNumberFormat="0" applyBorder="0" applyAlignment="0" applyProtection="0"/>
    <xf numFmtId="10" fontId="5" fillId="23" borderId="6" applyNumberFormat="0" applyBorder="0" applyAlignment="0" applyProtection="0"/>
    <xf numFmtId="10" fontId="5" fillId="23" borderId="6" applyNumberFormat="0" applyBorder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22" fillId="7" borderId="1" applyNumberFormat="0" applyAlignment="0" applyProtection="0"/>
    <xf numFmtId="0" fontId="57" fillId="0" borderId="28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167" fontId="8" fillId="0" borderId="8">
      <alignment horizontal="right"/>
    </xf>
    <xf numFmtId="0" fontId="58" fillId="60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37" fontId="9" fillId="0" borderId="0"/>
    <xf numFmtId="172" fontId="1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172" fontId="3" fillId="0" borderId="0"/>
    <xf numFmtId="172" fontId="28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172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41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3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Border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45" fillId="0" borderId="0"/>
    <xf numFmtId="0" fontId="3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3" fillId="0" borderId="0"/>
    <xf numFmtId="0" fontId="45" fillId="0" borderId="0"/>
    <xf numFmtId="0" fontId="45" fillId="0" borderId="0"/>
    <xf numFmtId="0" fontId="3" fillId="0" borderId="0"/>
    <xf numFmtId="0" fontId="3" fillId="0" borderId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3" fillId="25" borderId="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3" fillId="25" borderId="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3" fillId="25" borderId="9" applyNumberFormat="0" applyFont="0" applyAlignment="0" applyProtection="0"/>
    <xf numFmtId="0" fontId="3" fillId="25" borderId="9" applyNumberFormat="0" applyFont="0" applyAlignment="0" applyProtection="0"/>
    <xf numFmtId="0" fontId="3" fillId="25" borderId="9" applyNumberFormat="0" applyFont="0" applyAlignment="0" applyProtection="0"/>
    <xf numFmtId="0" fontId="3" fillId="25" borderId="9" applyNumberFormat="0" applyFont="0" applyAlignment="0" applyProtection="0"/>
    <xf numFmtId="0" fontId="3" fillId="25" borderId="9" applyNumberFormat="0" applyFont="0" applyAlignment="0" applyProtection="0"/>
    <xf numFmtId="0" fontId="3" fillId="25" borderId="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3" fillId="25" borderId="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3" fillId="25" borderId="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3" fillId="25" borderId="9" applyNumberFormat="0" applyFont="0" applyAlignment="0" applyProtection="0"/>
    <xf numFmtId="0" fontId="3" fillId="25" borderId="9" applyNumberFormat="0" applyFont="0" applyAlignment="0" applyProtection="0"/>
    <xf numFmtId="0" fontId="3" fillId="25" borderId="9" applyNumberFormat="0" applyFont="0" applyAlignment="0" applyProtection="0"/>
    <xf numFmtId="0" fontId="3" fillId="25" borderId="9" applyNumberFormat="0" applyFont="0" applyAlignment="0" applyProtection="0"/>
    <xf numFmtId="0" fontId="3" fillId="25" borderId="9" applyNumberFormat="0" applyFont="0" applyAlignment="0" applyProtection="0"/>
    <xf numFmtId="0" fontId="3" fillId="25" borderId="9" applyNumberFormat="0" applyFont="0" applyAlignment="0" applyProtection="0"/>
    <xf numFmtId="0" fontId="3" fillId="25" borderId="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3" fillId="25" borderId="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3" fillId="25" borderId="9" applyNumberFormat="0" applyFont="0" applyAlignment="0" applyProtection="0"/>
    <xf numFmtId="0" fontId="3" fillId="25" borderId="9" applyNumberFormat="0" applyFont="0" applyAlignment="0" applyProtection="0"/>
    <xf numFmtId="0" fontId="3" fillId="25" borderId="9" applyNumberFormat="0" applyFont="0" applyAlignment="0" applyProtection="0"/>
    <xf numFmtId="0" fontId="3" fillId="25" borderId="9" applyNumberFormat="0" applyFont="0" applyAlignment="0" applyProtection="0"/>
    <xf numFmtId="0" fontId="3" fillId="25" borderId="9" applyNumberFormat="0" applyFont="0" applyAlignment="0" applyProtection="0"/>
    <xf numFmtId="0" fontId="3" fillId="25" borderId="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14" fillId="61" borderId="29" applyNumberFormat="0" applyFont="0" applyAlignment="0" applyProtection="0"/>
    <xf numFmtId="0" fontId="59" fillId="56" borderId="30" applyNumberFormat="0" applyAlignment="0" applyProtection="0"/>
    <xf numFmtId="0" fontId="25" fillId="20" borderId="10" applyNumberFormat="0" applyAlignment="0" applyProtection="0"/>
    <xf numFmtId="0" fontId="25" fillId="20" borderId="10" applyNumberFormat="0" applyAlignment="0" applyProtection="0"/>
    <xf numFmtId="0" fontId="25" fillId="20" borderId="10" applyNumberFormat="0" applyAlignment="0" applyProtection="0"/>
    <xf numFmtId="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28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6">
      <alignment horizontal="center"/>
    </xf>
    <xf numFmtId="0" fontId="10" fillId="0" borderId="0">
      <alignment horizontal="center" vertical="center"/>
    </xf>
    <xf numFmtId="0" fontId="11" fillId="26" borderId="0" applyNumberFormat="0" applyFill="0">
      <alignment horizontal="left" vertical="center"/>
    </xf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" fillId="0" borderId="11" applyNumberFormat="0" applyFont="0" applyFill="0" applyAlignment="0" applyProtection="0"/>
    <xf numFmtId="0" fontId="61" fillId="0" borderId="31" applyNumberFormat="0" applyFill="0" applyAlignment="0" applyProtection="0"/>
    <xf numFmtId="0" fontId="61" fillId="0" borderId="31" applyNumberFormat="0" applyFill="0" applyAlignment="0" applyProtection="0"/>
    <xf numFmtId="0" fontId="61" fillId="0" borderId="31" applyNumberFormat="0" applyFill="0" applyAlignment="0" applyProtection="0"/>
    <xf numFmtId="0" fontId="61" fillId="0" borderId="31" applyNumberFormat="0" applyFill="0" applyAlignment="0" applyProtection="0"/>
    <xf numFmtId="0" fontId="61" fillId="0" borderId="31" applyNumberFormat="0" applyFill="0" applyAlignment="0" applyProtection="0"/>
    <xf numFmtId="0" fontId="61" fillId="0" borderId="31" applyNumberFormat="0" applyFill="0" applyAlignment="0" applyProtection="0"/>
    <xf numFmtId="0" fontId="61" fillId="0" borderId="31" applyNumberFormat="0" applyFill="0" applyAlignment="0" applyProtection="0"/>
    <xf numFmtId="0" fontId="61" fillId="0" borderId="31" applyNumberFormat="0" applyFill="0" applyAlignment="0" applyProtection="0"/>
    <xf numFmtId="0" fontId="61" fillId="0" borderId="31" applyNumberFormat="0" applyFill="0" applyAlignment="0" applyProtection="0"/>
    <xf numFmtId="0" fontId="61" fillId="0" borderId="31" applyNumberFormat="0" applyFill="0" applyAlignment="0" applyProtection="0"/>
    <xf numFmtId="0" fontId="43" fillId="0" borderId="12" applyNumberFormat="0" applyFill="0" applyAlignment="0" applyProtection="0"/>
    <xf numFmtId="0" fontId="6" fillId="0" borderId="11" applyNumberFormat="0" applyFont="0" applyFill="0" applyAlignment="0" applyProtection="0"/>
    <xf numFmtId="0" fontId="43" fillId="0" borderId="12" applyNumberFormat="0" applyFill="0" applyAlignment="0" applyProtection="0"/>
    <xf numFmtId="0" fontId="61" fillId="0" borderId="31" applyNumberFormat="0" applyFill="0" applyAlignment="0" applyProtection="0"/>
    <xf numFmtId="0" fontId="61" fillId="0" borderId="31" applyNumberFormat="0" applyFill="0" applyAlignment="0" applyProtection="0"/>
    <xf numFmtId="0" fontId="61" fillId="0" borderId="31" applyNumberFormat="0" applyFill="0" applyAlignment="0" applyProtection="0"/>
    <xf numFmtId="0" fontId="61" fillId="0" borderId="31" applyNumberFormat="0" applyFill="0" applyAlignment="0" applyProtection="0"/>
    <xf numFmtId="0" fontId="61" fillId="0" borderId="31" applyNumberFormat="0" applyFill="0" applyAlignment="0" applyProtection="0"/>
    <xf numFmtId="0" fontId="61" fillId="0" borderId="31" applyNumberFormat="0" applyFill="0" applyAlignment="0" applyProtection="0"/>
    <xf numFmtId="0" fontId="61" fillId="0" borderId="31" applyNumberFormat="0" applyFill="0" applyAlignment="0" applyProtection="0"/>
    <xf numFmtId="0" fontId="61" fillId="0" borderId="31" applyNumberFormat="0" applyFill="0" applyAlignment="0" applyProtection="0"/>
    <xf numFmtId="0" fontId="61" fillId="0" borderId="31" applyNumberFormat="0" applyFill="0" applyAlignment="0" applyProtection="0"/>
    <xf numFmtId="0" fontId="61" fillId="0" borderId="31" applyNumberFormat="0" applyFill="0" applyAlignment="0" applyProtection="0"/>
    <xf numFmtId="0" fontId="43" fillId="0" borderId="12" applyNumberFormat="0" applyFill="0" applyAlignment="0" applyProtection="0"/>
    <xf numFmtId="0" fontId="61" fillId="0" borderId="31" applyNumberFormat="0" applyFill="0" applyAlignment="0" applyProtection="0"/>
    <xf numFmtId="0" fontId="6" fillId="0" borderId="11" applyNumberFormat="0" applyFont="0" applyFill="0" applyAlignment="0" applyProtection="0"/>
    <xf numFmtId="0" fontId="61" fillId="0" borderId="31" applyNumberFormat="0" applyFill="0" applyAlignment="0" applyProtection="0"/>
    <xf numFmtId="0" fontId="6" fillId="0" borderId="11" applyNumberFormat="0" applyFont="0" applyFill="0" applyAlignment="0" applyProtection="0"/>
    <xf numFmtId="0" fontId="61" fillId="0" borderId="31" applyNumberFormat="0" applyFill="0" applyAlignment="0" applyProtection="0"/>
    <xf numFmtId="0" fontId="6" fillId="0" borderId="11" applyNumberFormat="0" applyFont="0" applyFill="0" applyAlignment="0" applyProtection="0"/>
    <xf numFmtId="0" fontId="61" fillId="0" borderId="31" applyNumberFormat="0" applyFill="0" applyAlignment="0" applyProtection="0"/>
    <xf numFmtId="0" fontId="61" fillId="0" borderId="31" applyNumberFormat="0" applyFill="0" applyAlignment="0" applyProtection="0"/>
    <xf numFmtId="0" fontId="61" fillId="0" borderId="31" applyNumberFormat="0" applyFill="0" applyAlignment="0" applyProtection="0"/>
    <xf numFmtId="0" fontId="61" fillId="0" borderId="31" applyNumberFormat="0" applyFill="0" applyAlignment="0" applyProtection="0"/>
    <xf numFmtId="0" fontId="61" fillId="0" borderId="31" applyNumberFormat="0" applyFill="0" applyAlignment="0" applyProtection="0"/>
    <xf numFmtId="0" fontId="43" fillId="0" borderId="12" applyNumberFormat="0" applyFill="0" applyAlignment="0" applyProtection="0"/>
    <xf numFmtId="0" fontId="61" fillId="0" borderId="31" applyNumberFormat="0" applyFill="0" applyAlignment="0" applyProtection="0"/>
    <xf numFmtId="0" fontId="61" fillId="0" borderId="31" applyNumberFormat="0" applyFill="0" applyAlignment="0" applyProtection="0"/>
    <xf numFmtId="0" fontId="61" fillId="0" borderId="31" applyNumberFormat="0" applyFill="0" applyAlignment="0" applyProtection="0"/>
    <xf numFmtId="0" fontId="61" fillId="0" borderId="31" applyNumberFormat="0" applyFill="0" applyAlignment="0" applyProtection="0"/>
    <xf numFmtId="0" fontId="61" fillId="0" borderId="31" applyNumberFormat="0" applyFill="0" applyAlignment="0" applyProtection="0"/>
    <xf numFmtId="0" fontId="61" fillId="0" borderId="31" applyNumberFormat="0" applyFill="0" applyAlignment="0" applyProtection="0"/>
    <xf numFmtId="0" fontId="61" fillId="0" borderId="31" applyNumberFormat="0" applyFill="0" applyAlignment="0" applyProtection="0"/>
    <xf numFmtId="0" fontId="61" fillId="0" borderId="31" applyNumberFormat="0" applyFill="0" applyAlignment="0" applyProtection="0"/>
    <xf numFmtId="0" fontId="61" fillId="0" borderId="31" applyNumberFormat="0" applyFill="0" applyAlignment="0" applyProtection="0"/>
    <xf numFmtId="0" fontId="61" fillId="0" borderId="31" applyNumberFormat="0" applyFill="0" applyAlignment="0" applyProtection="0"/>
    <xf numFmtId="0" fontId="61" fillId="0" borderId="31" applyNumberFormat="0" applyFill="0" applyAlignment="0" applyProtection="0"/>
    <xf numFmtId="0" fontId="61" fillId="0" borderId="31" applyNumberFormat="0" applyFill="0" applyAlignment="0" applyProtection="0"/>
    <xf numFmtId="0" fontId="61" fillId="0" borderId="31" applyNumberFormat="0" applyFill="0" applyAlignment="0" applyProtection="0"/>
    <xf numFmtId="0" fontId="6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267">
    <xf numFmtId="0" fontId="0" fillId="0" borderId="0" xfId="0"/>
    <xf numFmtId="0" fontId="29" fillId="0" borderId="0" xfId="0" applyFont="1"/>
    <xf numFmtId="164" fontId="29" fillId="0" borderId="0" xfId="1081" applyFont="1"/>
    <xf numFmtId="164" fontId="29" fillId="0" borderId="0" xfId="1081" applyFont="1" applyFill="1"/>
    <xf numFmtId="0" fontId="29" fillId="0" borderId="0" xfId="0" applyFont="1" applyFill="1"/>
    <xf numFmtId="0" fontId="29" fillId="27" borderId="13" xfId="0" applyFont="1" applyFill="1" applyBorder="1"/>
    <xf numFmtId="1" fontId="29" fillId="27" borderId="0" xfId="0" applyNumberFormat="1" applyFont="1" applyFill="1" applyBorder="1" applyAlignment="1">
      <alignment horizontal="center"/>
    </xf>
    <xf numFmtId="1" fontId="29" fillId="27" borderId="13" xfId="1081" applyNumberFormat="1" applyFont="1" applyFill="1" applyBorder="1" applyAlignment="1">
      <alignment horizontal="center"/>
    </xf>
    <xf numFmtId="1" fontId="29" fillId="27" borderId="0" xfId="1081" applyNumberFormat="1" applyFont="1" applyFill="1" applyBorder="1" applyAlignment="1">
      <alignment horizontal="center"/>
    </xf>
    <xf numFmtId="1" fontId="29" fillId="27" borderId="8" xfId="1081" applyNumberFormat="1" applyFont="1" applyFill="1" applyBorder="1" applyAlignment="1">
      <alignment horizontal="center"/>
    </xf>
    <xf numFmtId="0" fontId="30" fillId="27" borderId="6" xfId="0" applyFont="1" applyFill="1" applyBorder="1" applyAlignment="1">
      <alignment horizontal="center"/>
    </xf>
    <xf numFmtId="164" fontId="30" fillId="27" borderId="14" xfId="1081" applyFont="1" applyFill="1" applyBorder="1" applyAlignment="1">
      <alignment horizontal="right"/>
    </xf>
    <xf numFmtId="10" fontId="30" fillId="27" borderId="6" xfId="2716" applyNumberFormat="1" applyFont="1" applyFill="1" applyBorder="1" applyAlignment="1">
      <alignment horizontal="right"/>
    </xf>
    <xf numFmtId="0" fontId="29" fillId="27" borderId="0" xfId="0" applyFont="1" applyFill="1" applyAlignment="1">
      <alignment horizontal="center"/>
    </xf>
    <xf numFmtId="164" fontId="29" fillId="27" borderId="0" xfId="1081" applyFont="1" applyFill="1" applyBorder="1" applyAlignment="1">
      <alignment horizontal="right"/>
    </xf>
    <xf numFmtId="0" fontId="29" fillId="27" borderId="0" xfId="0" applyFont="1" applyFill="1"/>
    <xf numFmtId="1" fontId="29" fillId="27" borderId="0" xfId="0" applyNumberFormat="1" applyFont="1" applyFill="1"/>
    <xf numFmtId="1" fontId="29" fillId="27" borderId="15" xfId="0" applyNumberFormat="1" applyFont="1" applyFill="1" applyBorder="1" applyAlignment="1">
      <alignment horizontal="center"/>
    </xf>
    <xf numFmtId="1" fontId="29" fillId="27" borderId="13" xfId="0" applyNumberFormat="1" applyFont="1" applyFill="1" applyBorder="1" applyAlignment="1">
      <alignment horizontal="center"/>
    </xf>
    <xf numFmtId="10" fontId="30" fillId="27" borderId="14" xfId="2716" applyNumberFormat="1" applyFont="1" applyFill="1" applyBorder="1" applyAlignment="1">
      <alignment horizontal="right"/>
    </xf>
    <xf numFmtId="170" fontId="29" fillId="27" borderId="13" xfId="1081" applyNumberFormat="1" applyFont="1" applyFill="1" applyBorder="1"/>
    <xf numFmtId="170" fontId="29" fillId="27" borderId="0" xfId="1081" applyNumberFormat="1" applyFont="1" applyFill="1" applyBorder="1"/>
    <xf numFmtId="0" fontId="29" fillId="27" borderId="16" xfId="0" applyFont="1" applyFill="1" applyBorder="1"/>
    <xf numFmtId="170" fontId="29" fillId="27" borderId="16" xfId="1081" applyNumberFormat="1" applyFont="1" applyFill="1" applyBorder="1"/>
    <xf numFmtId="164" fontId="29" fillId="27" borderId="0" xfId="1081" applyFont="1" applyFill="1" applyBorder="1" applyAlignment="1">
      <alignment horizontal="left"/>
    </xf>
    <xf numFmtId="170" fontId="29" fillId="27" borderId="0" xfId="1081" applyNumberFormat="1" applyFont="1" applyFill="1" applyBorder="1" applyAlignment="1">
      <alignment horizontal="right"/>
    </xf>
    <xf numFmtId="170" fontId="29" fillId="27" borderId="0" xfId="0" applyNumberFormat="1" applyFont="1" applyFill="1" applyAlignment="1">
      <alignment horizontal="center"/>
    </xf>
    <xf numFmtId="170" fontId="29" fillId="27" borderId="0" xfId="0" applyNumberFormat="1" applyFont="1" applyFill="1"/>
    <xf numFmtId="170" fontId="29" fillId="27" borderId="0" xfId="1081" applyNumberFormat="1" applyFont="1" applyFill="1"/>
    <xf numFmtId="0" fontId="29" fillId="27" borderId="6" xfId="0" applyFont="1" applyFill="1" applyBorder="1"/>
    <xf numFmtId="170" fontId="29" fillId="27" borderId="6" xfId="1081" applyNumberFormat="1" applyFont="1" applyFill="1" applyBorder="1" applyAlignment="1">
      <alignment horizontal="right"/>
    </xf>
    <xf numFmtId="164" fontId="29" fillId="27" borderId="13" xfId="1081" applyFont="1" applyFill="1" applyBorder="1" applyAlignment="1">
      <alignment horizontal="right"/>
    </xf>
    <xf numFmtId="164" fontId="29" fillId="27" borderId="17" xfId="1081" applyFont="1" applyFill="1" applyBorder="1"/>
    <xf numFmtId="164" fontId="29" fillId="27" borderId="16" xfId="1081" applyFont="1" applyFill="1" applyBorder="1"/>
    <xf numFmtId="164" fontId="29" fillId="27" borderId="0" xfId="1081" applyFont="1" applyFill="1"/>
    <xf numFmtId="164" fontId="30" fillId="27" borderId="0" xfId="1081" applyFont="1" applyFill="1" applyBorder="1" applyAlignment="1">
      <alignment horizontal="left"/>
    </xf>
    <xf numFmtId="0" fontId="29" fillId="27" borderId="18" xfId="0" applyFont="1" applyFill="1" applyBorder="1"/>
    <xf numFmtId="164" fontId="29" fillId="27" borderId="13" xfId="1081" applyFont="1" applyFill="1" applyBorder="1"/>
    <xf numFmtId="164" fontId="29" fillId="27" borderId="0" xfId="1081" applyFont="1" applyFill="1" applyBorder="1"/>
    <xf numFmtId="0" fontId="30" fillId="27" borderId="19" xfId="0" applyFont="1" applyFill="1" applyBorder="1" applyAlignment="1">
      <alignment horizontal="center"/>
    </xf>
    <xf numFmtId="164" fontId="30" fillId="27" borderId="6" xfId="1081" applyFont="1" applyFill="1" applyBorder="1" applyAlignment="1">
      <alignment horizontal="center"/>
    </xf>
    <xf numFmtId="0" fontId="29" fillId="27" borderId="6" xfId="0" applyFont="1" applyFill="1" applyBorder="1" applyAlignment="1">
      <alignment horizontal="left"/>
    </xf>
    <xf numFmtId="164" fontId="29" fillId="27" borderId="6" xfId="1081" applyFont="1" applyFill="1" applyBorder="1" applyAlignment="1">
      <alignment horizontal="right"/>
    </xf>
    <xf numFmtId="0" fontId="30" fillId="27" borderId="6" xfId="0" applyFont="1" applyFill="1" applyBorder="1" applyAlignment="1">
      <alignment horizontal="left"/>
    </xf>
    <xf numFmtId="10" fontId="29" fillId="27" borderId="6" xfId="2716" applyNumberFormat="1" applyFont="1" applyFill="1" applyBorder="1"/>
    <xf numFmtId="164" fontId="29" fillId="27" borderId="6" xfId="0" applyNumberFormat="1" applyFont="1" applyFill="1" applyBorder="1"/>
    <xf numFmtId="170" fontId="30" fillId="27" borderId="6" xfId="0" applyNumberFormat="1" applyFont="1" applyFill="1" applyBorder="1"/>
    <xf numFmtId="164" fontId="29" fillId="27" borderId="0" xfId="0" applyNumberFormat="1" applyFont="1" applyFill="1"/>
    <xf numFmtId="164" fontId="29" fillId="27" borderId="0" xfId="0" applyNumberFormat="1" applyFont="1" applyFill="1" applyBorder="1"/>
    <xf numFmtId="1" fontId="29" fillId="27" borderId="0" xfId="1081" applyNumberFormat="1" applyFont="1" applyFill="1"/>
    <xf numFmtId="1" fontId="29" fillId="27" borderId="13" xfId="1081" applyNumberFormat="1" applyFont="1" applyFill="1" applyBorder="1"/>
    <xf numFmtId="1" fontId="29" fillId="27" borderId="14" xfId="1081" applyNumberFormat="1" applyFont="1" applyFill="1" applyBorder="1"/>
    <xf numFmtId="1" fontId="29" fillId="27" borderId="6" xfId="1081" applyNumberFormat="1" applyFont="1" applyFill="1" applyBorder="1"/>
    <xf numFmtId="0" fontId="30" fillId="27" borderId="6" xfId="0" applyFont="1" applyFill="1" applyBorder="1"/>
    <xf numFmtId="2" fontId="30" fillId="27" borderId="6" xfId="2716" applyNumberFormat="1" applyFont="1" applyFill="1" applyBorder="1"/>
    <xf numFmtId="0" fontId="30" fillId="27" borderId="0" xfId="0" applyFont="1" applyFill="1" applyBorder="1"/>
    <xf numFmtId="2" fontId="30" fillId="27" borderId="0" xfId="2716" applyNumberFormat="1" applyFont="1" applyFill="1" applyBorder="1"/>
    <xf numFmtId="164" fontId="29" fillId="27" borderId="13" xfId="1081" applyNumberFormat="1" applyFont="1" applyFill="1" applyBorder="1" applyAlignment="1">
      <alignment horizontal="right"/>
    </xf>
    <xf numFmtId="164" fontId="29" fillId="27" borderId="15" xfId="1081" applyNumberFormat="1" applyFont="1" applyFill="1" applyBorder="1" applyAlignment="1">
      <alignment horizontal="right"/>
    </xf>
    <xf numFmtId="0" fontId="29" fillId="27" borderId="20" xfId="0" applyNumberFormat="1" applyFont="1" applyFill="1" applyBorder="1"/>
    <xf numFmtId="164" fontId="29" fillId="27" borderId="16" xfId="0" applyNumberFormat="1" applyFont="1" applyFill="1" applyBorder="1"/>
    <xf numFmtId="164" fontId="29" fillId="27" borderId="17" xfId="0" applyNumberFormat="1" applyFont="1" applyFill="1" applyBorder="1"/>
    <xf numFmtId="164" fontId="29" fillId="27" borderId="21" xfId="0" applyNumberFormat="1" applyFont="1" applyFill="1" applyBorder="1"/>
    <xf numFmtId="164" fontId="29" fillId="27" borderId="6" xfId="1081" applyFont="1" applyFill="1" applyBorder="1"/>
    <xf numFmtId="164" fontId="30" fillId="27" borderId="6" xfId="1081" applyFont="1" applyFill="1" applyBorder="1"/>
    <xf numFmtId="0" fontId="29" fillId="27" borderId="6" xfId="0" applyFont="1" applyFill="1" applyBorder="1" applyAlignment="1">
      <alignment vertical="top" wrapText="1"/>
    </xf>
    <xf numFmtId="164" fontId="29" fillId="27" borderId="6" xfId="1081" applyFont="1" applyFill="1" applyBorder="1" applyAlignment="1">
      <alignment vertical="top"/>
    </xf>
    <xf numFmtId="0" fontId="31" fillId="27" borderId="0" xfId="0" applyFont="1" applyFill="1"/>
    <xf numFmtId="164" fontId="31" fillId="27" borderId="0" xfId="1081" applyFont="1" applyFill="1"/>
    <xf numFmtId="0" fontId="29" fillId="27" borderId="0" xfId="0" applyFont="1" applyFill="1" applyBorder="1"/>
    <xf numFmtId="164" fontId="30" fillId="27" borderId="0" xfId="0" applyNumberFormat="1" applyFont="1" applyFill="1" applyBorder="1"/>
    <xf numFmtId="169" fontId="29" fillId="27" borderId="0" xfId="0" applyNumberFormat="1" applyFont="1" applyFill="1" applyBorder="1"/>
    <xf numFmtId="166" fontId="30" fillId="27" borderId="0" xfId="1464" applyFont="1" applyFill="1" applyBorder="1"/>
    <xf numFmtId="9" fontId="30" fillId="27" borderId="0" xfId="2716" applyFont="1" applyFill="1" applyBorder="1"/>
    <xf numFmtId="0" fontId="30" fillId="27" borderId="0" xfId="0" applyFont="1" applyFill="1"/>
    <xf numFmtId="2" fontId="29" fillId="27" borderId="6" xfId="2716" applyNumberFormat="1" applyFont="1" applyFill="1" applyBorder="1"/>
    <xf numFmtId="164" fontId="29" fillId="27" borderId="13" xfId="1081" applyFont="1" applyFill="1" applyBorder="1" applyAlignment="1">
      <alignment horizontal="left"/>
    </xf>
    <xf numFmtId="164" fontId="30" fillId="27" borderId="6" xfId="1081" applyFont="1" applyFill="1" applyBorder="1" applyAlignment="1">
      <alignment horizontal="left"/>
    </xf>
    <xf numFmtId="9" fontId="30" fillId="27" borderId="6" xfId="2716" applyNumberFormat="1" applyFont="1" applyFill="1" applyBorder="1" applyAlignment="1">
      <alignment horizontal="center"/>
    </xf>
    <xf numFmtId="1" fontId="29" fillId="27" borderId="6" xfId="0" applyNumberFormat="1" applyFont="1" applyFill="1" applyBorder="1"/>
    <xf numFmtId="170" fontId="29" fillId="27" borderId="6" xfId="1081" applyNumberFormat="1" applyFont="1" applyFill="1" applyBorder="1"/>
    <xf numFmtId="2" fontId="29" fillId="27" borderId="6" xfId="0" applyNumberFormat="1" applyFont="1" applyFill="1" applyBorder="1"/>
    <xf numFmtId="2" fontId="29" fillId="27" borderId="0" xfId="0" applyNumberFormat="1" applyFont="1" applyFill="1" applyBorder="1"/>
    <xf numFmtId="0" fontId="29" fillId="27" borderId="15" xfId="0" applyFont="1" applyFill="1" applyBorder="1"/>
    <xf numFmtId="0" fontId="33" fillId="28" borderId="6" xfId="0" applyFont="1" applyFill="1" applyBorder="1" applyAlignment="1">
      <alignment horizontal="center"/>
    </xf>
    <xf numFmtId="0" fontId="33" fillId="28" borderId="6" xfId="0" applyFont="1" applyFill="1" applyBorder="1" applyAlignment="1">
      <alignment horizontal="center" vertical="center" wrapText="1"/>
    </xf>
    <xf numFmtId="0" fontId="33" fillId="28" borderId="14" xfId="0" applyFont="1" applyFill="1" applyBorder="1" applyAlignment="1">
      <alignment horizontal="center" vertical="center" wrapText="1"/>
    </xf>
    <xf numFmtId="0" fontId="33" fillId="28" borderId="22" xfId="0" applyFont="1" applyFill="1" applyBorder="1" applyAlignment="1">
      <alignment horizontal="center" vertical="center" wrapText="1"/>
    </xf>
    <xf numFmtId="0" fontId="33" fillId="28" borderId="19" xfId="0" applyFont="1" applyFill="1" applyBorder="1" applyAlignment="1">
      <alignment horizontal="center"/>
    </xf>
    <xf numFmtId="0" fontId="33" fillId="28" borderId="6" xfId="0" applyFont="1" applyFill="1" applyBorder="1"/>
    <xf numFmtId="164" fontId="33" fillId="28" borderId="6" xfId="1081" applyFont="1" applyFill="1" applyBorder="1" applyAlignment="1">
      <alignment horizontal="right"/>
    </xf>
    <xf numFmtId="0" fontId="33" fillId="28" borderId="6" xfId="0" applyFont="1" applyFill="1" applyBorder="1" applyAlignment="1">
      <alignment horizontal="right"/>
    </xf>
    <xf numFmtId="0" fontId="33" fillId="28" borderId="6" xfId="0" applyFont="1" applyFill="1" applyBorder="1" applyAlignment="1">
      <alignment horizontal="right" vertical="center" wrapText="1"/>
    </xf>
    <xf numFmtId="0" fontId="33" fillId="28" borderId="19" xfId="0" applyFont="1" applyFill="1" applyBorder="1"/>
    <xf numFmtId="0" fontId="33" fillId="28" borderId="14" xfId="0" applyFont="1" applyFill="1" applyBorder="1" applyAlignment="1">
      <alignment horizontal="right" vertical="center" wrapText="1"/>
    </xf>
    <xf numFmtId="2" fontId="33" fillId="28" borderId="6" xfId="2716" applyNumberFormat="1" applyFont="1" applyFill="1" applyBorder="1" applyAlignment="1">
      <alignment horizontal="center"/>
    </xf>
    <xf numFmtId="0" fontId="31" fillId="28" borderId="6" xfId="0" applyFont="1" applyFill="1" applyBorder="1" applyAlignment="1">
      <alignment horizontal="center"/>
    </xf>
    <xf numFmtId="0" fontId="31" fillId="28" borderId="6" xfId="0" applyFont="1" applyFill="1" applyBorder="1"/>
    <xf numFmtId="2" fontId="33" fillId="28" borderId="6" xfId="2716" applyNumberFormat="1" applyFont="1" applyFill="1" applyBorder="1"/>
    <xf numFmtId="164" fontId="33" fillId="28" borderId="6" xfId="1081" applyFont="1" applyFill="1" applyBorder="1" applyAlignment="1">
      <alignment horizontal="left"/>
    </xf>
    <xf numFmtId="0" fontId="33" fillId="28" borderId="14" xfId="0" applyFont="1" applyFill="1" applyBorder="1" applyAlignment="1">
      <alignment horizontal="right"/>
    </xf>
    <xf numFmtId="0" fontId="0" fillId="27" borderId="0" xfId="0" applyFill="1"/>
    <xf numFmtId="166" fontId="3" fillId="27" borderId="0" xfId="1464" applyFont="1" applyFill="1" applyBorder="1" applyAlignment="1">
      <alignment vertical="center"/>
    </xf>
    <xf numFmtId="0" fontId="3" fillId="27" borderId="0" xfId="0" applyFont="1" applyFill="1" applyAlignment="1">
      <alignment vertical="center"/>
    </xf>
    <xf numFmtId="9" fontId="3" fillId="27" borderId="0" xfId="2716" applyNumberFormat="1" applyFont="1" applyFill="1" applyBorder="1" applyAlignment="1">
      <alignment vertical="center"/>
    </xf>
    <xf numFmtId="166" fontId="3" fillId="27" borderId="0" xfId="1464" applyFont="1" applyFill="1" applyBorder="1" applyAlignment="1">
      <alignment vertical="center" wrapText="1"/>
    </xf>
    <xf numFmtId="0" fontId="3" fillId="27" borderId="0" xfId="0" applyFont="1" applyFill="1" applyAlignment="1">
      <alignment vertical="center" wrapText="1"/>
    </xf>
    <xf numFmtId="166" fontId="2" fillId="27" borderId="0" xfId="1464" applyFont="1" applyFill="1" applyBorder="1" applyAlignment="1">
      <alignment horizontal="center" vertical="center"/>
    </xf>
    <xf numFmtId="173" fontId="2" fillId="27" borderId="0" xfId="1464" applyNumberFormat="1" applyFont="1" applyFill="1" applyBorder="1" applyAlignment="1">
      <alignment wrapText="1"/>
    </xf>
    <xf numFmtId="0" fontId="2" fillId="27" borderId="0" xfId="0" applyFont="1" applyFill="1" applyAlignment="1">
      <alignment wrapText="1"/>
    </xf>
    <xf numFmtId="166" fontId="3" fillId="27" borderId="0" xfId="1464" applyFont="1" applyFill="1" applyBorder="1" applyAlignment="1">
      <alignment wrapText="1"/>
    </xf>
    <xf numFmtId="0" fontId="3" fillId="27" borderId="0" xfId="0" applyFont="1" applyFill="1" applyAlignment="1">
      <alignment wrapText="1"/>
    </xf>
    <xf numFmtId="166" fontId="2" fillId="27" borderId="0" xfId="1464" applyFont="1" applyFill="1" applyBorder="1" applyAlignment="1">
      <alignment wrapText="1"/>
    </xf>
    <xf numFmtId="0" fontId="12" fillId="27" borderId="0" xfId="0" applyFont="1" applyFill="1"/>
    <xf numFmtId="0" fontId="3" fillId="27" borderId="0" xfId="0" applyFont="1" applyFill="1"/>
    <xf numFmtId="166" fontId="3" fillId="27" borderId="0" xfId="1464" applyFont="1" applyFill="1"/>
    <xf numFmtId="0" fontId="34" fillId="27" borderId="0" xfId="1859" applyFont="1" applyFill="1" applyBorder="1" applyAlignment="1">
      <alignment horizontal="left"/>
    </xf>
    <xf numFmtId="0" fontId="35" fillId="27" borderId="0" xfId="1859" applyFont="1" applyFill="1" applyBorder="1" applyAlignment="1" applyProtection="1">
      <alignment horizontal="center"/>
      <protection locked="0"/>
    </xf>
    <xf numFmtId="0" fontId="34" fillId="27" borderId="0" xfId="1859" applyFont="1" applyFill="1" applyBorder="1"/>
    <xf numFmtId="0" fontId="36" fillId="0" borderId="0" xfId="0" applyFont="1"/>
    <xf numFmtId="0" fontId="37" fillId="0" borderId="0" xfId="0" applyFont="1"/>
    <xf numFmtId="164" fontId="36" fillId="0" borderId="0" xfId="1081" applyFont="1" applyAlignment="1">
      <alignment horizontal="center"/>
    </xf>
    <xf numFmtId="164" fontId="38" fillId="29" borderId="0" xfId="1081" applyFont="1" applyFill="1" applyAlignment="1">
      <alignment horizontal="center"/>
    </xf>
    <xf numFmtId="0" fontId="37" fillId="0" borderId="0" xfId="0" applyFont="1" applyAlignment="1">
      <alignment horizontal="left" vertical="center" wrapText="1"/>
    </xf>
    <xf numFmtId="170" fontId="37" fillId="0" borderId="0" xfId="1081" applyNumberFormat="1" applyFont="1" applyAlignment="1">
      <alignment horizontal="center" vertical="center" wrapText="1"/>
    </xf>
    <xf numFmtId="170" fontId="37" fillId="0" borderId="0" xfId="1081" applyNumberFormat="1" applyFont="1"/>
    <xf numFmtId="170" fontId="37" fillId="0" borderId="0" xfId="1081" applyNumberFormat="1" applyFont="1" applyAlignment="1">
      <alignment wrapText="1"/>
    </xf>
    <xf numFmtId="164" fontId="37" fillId="0" borderId="0" xfId="1081" applyFont="1"/>
    <xf numFmtId="164" fontId="37" fillId="0" borderId="0" xfId="1081" applyFont="1" applyAlignment="1">
      <alignment wrapText="1"/>
    </xf>
    <xf numFmtId="0" fontId="38" fillId="29" borderId="0" xfId="0" quotePrefix="1" applyFont="1" applyFill="1" applyAlignment="1">
      <alignment horizontal="left" vertical="center" wrapText="1"/>
    </xf>
    <xf numFmtId="10" fontId="38" fillId="29" borderId="0" xfId="2716" applyNumberFormat="1" applyFont="1" applyFill="1" applyAlignment="1">
      <alignment horizontal="center" vertical="center" wrapText="1"/>
    </xf>
    <xf numFmtId="0" fontId="39" fillId="27" borderId="0" xfId="1859" applyFont="1" applyFill="1" applyBorder="1"/>
    <xf numFmtId="0" fontId="39" fillId="27" borderId="0" xfId="1859" applyFont="1" applyFill="1" applyBorder="1" applyAlignment="1">
      <alignment horizontal="left"/>
    </xf>
    <xf numFmtId="164" fontId="33" fillId="28" borderId="6" xfId="1081" applyFont="1" applyFill="1" applyBorder="1" applyAlignment="1">
      <alignment horizontal="center"/>
    </xf>
    <xf numFmtId="164" fontId="29" fillId="30" borderId="0" xfId="0" applyNumberFormat="1" applyFont="1" applyFill="1"/>
    <xf numFmtId="170" fontId="29" fillId="27" borderId="0" xfId="1081" applyNumberFormat="1" applyFont="1" applyFill="1" applyBorder="1" applyAlignment="1">
      <alignment horizontal="center"/>
    </xf>
    <xf numFmtId="170" fontId="29" fillId="27" borderId="13" xfId="1081" applyNumberFormat="1" applyFont="1" applyFill="1" applyBorder="1" applyAlignment="1">
      <alignment horizontal="center"/>
    </xf>
    <xf numFmtId="170" fontId="29" fillId="27" borderId="0" xfId="2716" applyNumberFormat="1" applyFont="1" applyFill="1" applyBorder="1" applyAlignment="1">
      <alignment horizontal="center"/>
    </xf>
    <xf numFmtId="170" fontId="29" fillId="27" borderId="13" xfId="2716" applyNumberFormat="1" applyFont="1" applyFill="1" applyBorder="1" applyAlignment="1">
      <alignment horizontal="center"/>
    </xf>
    <xf numFmtId="170" fontId="29" fillId="27" borderId="13" xfId="0" applyNumberFormat="1" applyFont="1" applyFill="1" applyBorder="1" applyAlignment="1">
      <alignment horizontal="center"/>
    </xf>
    <xf numFmtId="170" fontId="29" fillId="27" borderId="0" xfId="0" applyNumberFormat="1" applyFont="1" applyFill="1" applyBorder="1" applyAlignment="1">
      <alignment horizontal="center"/>
    </xf>
    <xf numFmtId="170" fontId="29" fillId="27" borderId="0" xfId="2716" applyNumberFormat="1" applyFont="1" applyFill="1" applyBorder="1"/>
    <xf numFmtId="170" fontId="63" fillId="62" borderId="13" xfId="1083" applyNumberFormat="1" applyFont="1" applyFill="1" applyBorder="1"/>
    <xf numFmtId="0" fontId="37" fillId="0" borderId="6" xfId="0" applyFont="1" applyFill="1" applyBorder="1"/>
    <xf numFmtId="1" fontId="29" fillId="62" borderId="6" xfId="0" applyNumberFormat="1" applyFont="1" applyFill="1" applyBorder="1"/>
    <xf numFmtId="170" fontId="29" fillId="62" borderId="6" xfId="1081" applyNumberFormat="1" applyFont="1" applyFill="1" applyBorder="1"/>
    <xf numFmtId="9" fontId="29" fillId="62" borderId="6" xfId="2716" applyFont="1" applyFill="1" applyBorder="1"/>
    <xf numFmtId="0" fontId="64" fillId="0" borderId="0" xfId="1859" applyFont="1" applyFill="1" applyBorder="1" applyAlignment="1">
      <alignment horizontal="left"/>
    </xf>
    <xf numFmtId="0" fontId="65" fillId="0" borderId="0" xfId="1859" applyFont="1" applyFill="1" applyBorder="1" applyAlignment="1" applyProtection="1">
      <alignment horizontal="center"/>
      <protection locked="0"/>
    </xf>
    <xf numFmtId="0" fontId="64" fillId="0" borderId="0" xfId="1859" applyFont="1" applyFill="1" applyBorder="1"/>
    <xf numFmtId="0" fontId="13" fillId="28" borderId="22" xfId="0" applyFont="1" applyFill="1" applyBorder="1" applyAlignment="1">
      <alignment horizontal="center" vertical="center" wrapText="1"/>
    </xf>
    <xf numFmtId="2" fontId="30" fillId="0" borderId="0" xfId="2716" applyNumberFormat="1" applyFont="1" applyFill="1" applyBorder="1"/>
    <xf numFmtId="0" fontId="29" fillId="0" borderId="6" xfId="0" applyFont="1" applyFill="1" applyBorder="1"/>
    <xf numFmtId="0" fontId="13" fillId="28" borderId="6" xfId="0" applyFont="1" applyFill="1" applyBorder="1" applyAlignment="1">
      <alignment horizontal="center"/>
    </xf>
    <xf numFmtId="0" fontId="68" fillId="62" borderId="0" xfId="0" applyFont="1" applyFill="1" applyBorder="1"/>
    <xf numFmtId="164" fontId="68" fillId="62" borderId="0" xfId="1083" applyFont="1" applyFill="1" applyBorder="1"/>
    <xf numFmtId="0" fontId="66" fillId="0" borderId="0" xfId="1859" applyFont="1" applyFill="1" applyBorder="1" applyAlignment="1">
      <alignment horizontal="right"/>
    </xf>
    <xf numFmtId="9" fontId="67" fillId="0" borderId="0" xfId="1859" applyNumberFormat="1" applyFont="1" applyFill="1" applyBorder="1" applyAlignment="1">
      <alignment vertical="center" textRotation="180"/>
    </xf>
    <xf numFmtId="0" fontId="29" fillId="62" borderId="0" xfId="0" applyFont="1" applyFill="1"/>
    <xf numFmtId="2" fontId="30" fillId="62" borderId="0" xfId="2716" applyNumberFormat="1" applyFont="1" applyFill="1" applyBorder="1"/>
    <xf numFmtId="164" fontId="29" fillId="62" borderId="0" xfId="1081" applyFont="1" applyFill="1"/>
    <xf numFmtId="0" fontId="29" fillId="62" borderId="6" xfId="0" applyFont="1" applyFill="1" applyBorder="1"/>
    <xf numFmtId="0" fontId="30" fillId="62" borderId="6" xfId="0" applyFont="1" applyFill="1" applyBorder="1"/>
    <xf numFmtId="0" fontId="29" fillId="62" borderId="6" xfId="0" applyFont="1" applyFill="1" applyBorder="1" applyAlignment="1">
      <alignment wrapText="1"/>
    </xf>
    <xf numFmtId="164" fontId="32" fillId="62" borderId="0" xfId="1081" applyFont="1" applyFill="1"/>
    <xf numFmtId="164" fontId="69" fillId="27" borderId="6" xfId="1081" applyFont="1" applyFill="1" applyBorder="1"/>
    <xf numFmtId="0" fontId="13" fillId="28" borderId="6" xfId="0" applyFont="1" applyFill="1" applyBorder="1" applyAlignment="1">
      <alignment horizontal="center" vertical="center"/>
    </xf>
    <xf numFmtId="0" fontId="33" fillId="28" borderId="6" xfId="0" applyFont="1" applyFill="1" applyBorder="1" applyAlignment="1">
      <alignment horizontal="center" vertical="center"/>
    </xf>
    <xf numFmtId="2" fontId="13" fillId="28" borderId="6" xfId="0" applyNumberFormat="1" applyFont="1" applyFill="1" applyBorder="1" applyAlignment="1">
      <alignment horizontal="center" vertical="center"/>
    </xf>
    <xf numFmtId="1" fontId="29" fillId="0" borderId="0" xfId="0" applyNumberFormat="1" applyFont="1" applyFill="1"/>
    <xf numFmtId="0" fontId="30" fillId="0" borderId="6" xfId="0" applyFont="1" applyFill="1" applyBorder="1"/>
    <xf numFmtId="9" fontId="30" fillId="0" borderId="6" xfId="2716" applyFont="1" applyFill="1" applyBorder="1"/>
    <xf numFmtId="164" fontId="29" fillId="0" borderId="0" xfId="0" applyNumberFormat="1" applyFont="1" applyFill="1"/>
    <xf numFmtId="9" fontId="29" fillId="0" borderId="6" xfId="2716" applyFont="1" applyFill="1" applyBorder="1"/>
    <xf numFmtId="9" fontId="69" fillId="0" borderId="6" xfId="2716" applyNumberFormat="1" applyFont="1" applyFill="1" applyBorder="1"/>
    <xf numFmtId="0" fontId="13" fillId="28" borderId="6" xfId="0" applyFont="1" applyFill="1" applyBorder="1"/>
    <xf numFmtId="0" fontId="0" fillId="0" borderId="0" xfId="0" applyFill="1"/>
    <xf numFmtId="10" fontId="0" fillId="0" borderId="0" xfId="0" applyNumberFormat="1" applyFill="1"/>
    <xf numFmtId="10" fontId="0" fillId="27" borderId="0" xfId="0" applyNumberFormat="1" applyFill="1"/>
    <xf numFmtId="0" fontId="70" fillId="27" borderId="0" xfId="1859" applyFont="1" applyFill="1" applyBorder="1"/>
    <xf numFmtId="0" fontId="70" fillId="27" borderId="0" xfId="1859" applyFont="1" applyFill="1" applyBorder="1" applyAlignment="1">
      <alignment horizontal="left"/>
    </xf>
    <xf numFmtId="0" fontId="71" fillId="27" borderId="0" xfId="1859" applyFont="1" applyFill="1" applyBorder="1" applyAlignment="1" applyProtection="1">
      <alignment horizontal="center"/>
      <protection locked="0"/>
    </xf>
    <xf numFmtId="0" fontId="72" fillId="27" borderId="0" xfId="1859" applyFont="1" applyFill="1" applyBorder="1"/>
    <xf numFmtId="9" fontId="73" fillId="0" borderId="0" xfId="1859" applyNumberFormat="1" applyFont="1" applyFill="1" applyBorder="1" applyAlignment="1">
      <alignment vertical="center" textRotation="180"/>
    </xf>
    <xf numFmtId="0" fontId="74" fillId="0" borderId="0" xfId="1859" applyFont="1" applyFill="1" applyBorder="1" applyAlignment="1"/>
    <xf numFmtId="0" fontId="75" fillId="0" borderId="0" xfId="1859" applyFont="1" applyFill="1" applyBorder="1"/>
    <xf numFmtId="164" fontId="29" fillId="63" borderId="6" xfId="0" applyNumberFormat="1" applyFont="1" applyFill="1" applyBorder="1"/>
    <xf numFmtId="164" fontId="29" fillId="63" borderId="6" xfId="0" applyNumberFormat="1" applyFont="1" applyFill="1" applyBorder="1" applyAlignment="1">
      <alignment vertical="top" wrapText="1"/>
    </xf>
    <xf numFmtId="170" fontId="29" fillId="63" borderId="6" xfId="0" applyNumberFormat="1" applyFont="1" applyFill="1" applyBorder="1"/>
    <xf numFmtId="0" fontId="29" fillId="64" borderId="6" xfId="0" applyFont="1" applyFill="1" applyBorder="1"/>
    <xf numFmtId="0" fontId="37" fillId="64" borderId="6" xfId="0" applyFont="1" applyFill="1" applyBorder="1"/>
    <xf numFmtId="0" fontId="70" fillId="0" borderId="0" xfId="1859" applyFont="1" applyFill="1" applyBorder="1" applyAlignment="1">
      <alignment horizontal="left"/>
    </xf>
    <xf numFmtId="0" fontId="70" fillId="0" borderId="0" xfId="1859" applyFont="1" applyFill="1" applyBorder="1"/>
    <xf numFmtId="0" fontId="76" fillId="0" borderId="0" xfId="1859" applyFont="1" applyFill="1" applyBorder="1" applyAlignment="1">
      <alignment horizontal="left" vertical="center" indent="1"/>
    </xf>
    <xf numFmtId="0" fontId="76" fillId="0" borderId="0" xfId="1859" applyFont="1" applyFill="1" applyBorder="1" applyAlignment="1">
      <alignment horizontal="right" vertical="center"/>
    </xf>
    <xf numFmtId="0" fontId="77" fillId="0" borderId="0" xfId="1859" applyFont="1" applyFill="1" applyBorder="1" applyAlignment="1">
      <alignment horizontal="center" vertical="center"/>
    </xf>
    <xf numFmtId="0" fontId="77" fillId="0" borderId="0" xfId="1859" applyFont="1" applyFill="1" applyBorder="1" applyAlignment="1">
      <alignment horizontal="right"/>
    </xf>
    <xf numFmtId="0" fontId="78" fillId="0" borderId="0" xfId="1859" applyFont="1" applyFill="1" applyBorder="1"/>
    <xf numFmtId="9" fontId="79" fillId="0" borderId="0" xfId="1859" applyNumberFormat="1" applyFont="1" applyFill="1" applyBorder="1" applyAlignment="1">
      <alignment horizontal="right" vertical="top"/>
    </xf>
    <xf numFmtId="0" fontId="72" fillId="0" borderId="0" xfId="1859" applyFont="1" applyFill="1" applyBorder="1" applyAlignment="1"/>
    <xf numFmtId="170" fontId="79" fillId="0" borderId="0" xfId="1081" applyNumberFormat="1" applyFont="1" applyFill="1" applyBorder="1" applyAlignment="1">
      <alignment horizontal="right" vertical="top"/>
    </xf>
    <xf numFmtId="1" fontId="78" fillId="0" borderId="0" xfId="1859" applyNumberFormat="1" applyFont="1" applyFill="1" applyBorder="1"/>
    <xf numFmtId="164" fontId="29" fillId="0" borderId="6" xfId="1081" applyFont="1" applyFill="1" applyBorder="1"/>
    <xf numFmtId="164" fontId="30" fillId="0" borderId="6" xfId="0" applyNumberFormat="1" applyFont="1" applyFill="1" applyBorder="1"/>
    <xf numFmtId="166" fontId="29" fillId="0" borderId="6" xfId="1464" applyNumberFormat="1" applyFont="1" applyFill="1" applyBorder="1"/>
    <xf numFmtId="166" fontId="30" fillId="0" borderId="6" xfId="1464" applyNumberFormat="1" applyFont="1" applyFill="1" applyBorder="1"/>
    <xf numFmtId="168" fontId="30" fillId="0" borderId="6" xfId="2716" applyNumberFormat="1" applyFont="1" applyFill="1" applyBorder="1"/>
    <xf numFmtId="1" fontId="29" fillId="0" borderId="8" xfId="1081" applyNumberFormat="1" applyFont="1" applyFill="1" applyBorder="1" applyAlignment="1">
      <alignment horizontal="center"/>
    </xf>
    <xf numFmtId="10" fontId="30" fillId="0" borderId="6" xfId="2716" applyNumberFormat="1" applyFont="1" applyFill="1" applyBorder="1" applyAlignment="1">
      <alignment horizontal="right"/>
    </xf>
    <xf numFmtId="164" fontId="29" fillId="0" borderId="0" xfId="1081" applyFont="1" applyFill="1" applyBorder="1" applyAlignment="1">
      <alignment horizontal="right"/>
    </xf>
    <xf numFmtId="1" fontId="29" fillId="0" borderId="13" xfId="0" applyNumberFormat="1" applyFont="1" applyFill="1" applyBorder="1" applyAlignment="1">
      <alignment horizontal="center"/>
    </xf>
    <xf numFmtId="170" fontId="29" fillId="0" borderId="13" xfId="1081" applyNumberFormat="1" applyFont="1" applyFill="1" applyBorder="1"/>
    <xf numFmtId="170" fontId="29" fillId="0" borderId="16" xfId="1081" applyNumberFormat="1" applyFont="1" applyFill="1" applyBorder="1"/>
    <xf numFmtId="170" fontId="29" fillId="0" borderId="6" xfId="1081" applyNumberFormat="1" applyFont="1" applyFill="1" applyBorder="1"/>
    <xf numFmtId="164" fontId="38" fillId="29" borderId="0" xfId="1081" applyFont="1" applyFill="1" applyAlignment="1">
      <alignment horizontal="center"/>
    </xf>
    <xf numFmtId="0" fontId="80" fillId="0" borderId="0" xfId="1859" applyFont="1" applyFill="1" applyBorder="1" applyAlignment="1">
      <alignment horizontal="left"/>
    </xf>
    <xf numFmtId="0" fontId="80" fillId="0" borderId="0" xfId="1859" applyFont="1" applyFill="1" applyBorder="1"/>
    <xf numFmtId="0" fontId="81" fillId="0" borderId="0" xfId="1859" applyFont="1" applyFill="1" applyBorder="1" applyAlignment="1">
      <alignment horizontal="left" vertical="center" indent="1"/>
    </xf>
    <xf numFmtId="0" fontId="82" fillId="0" borderId="0" xfId="1859" applyFont="1" applyFill="1" applyBorder="1" applyAlignment="1">
      <alignment horizontal="center" vertical="center"/>
    </xf>
    <xf numFmtId="0" fontId="5" fillId="0" borderId="0" xfId="1859" applyFont="1" applyFill="1" applyBorder="1"/>
    <xf numFmtId="164" fontId="83" fillId="0" borderId="0" xfId="1081" applyFont="1" applyFill="1" applyBorder="1" applyAlignment="1">
      <alignment horizontal="right" vertical="top"/>
    </xf>
    <xf numFmtId="164" fontId="38" fillId="29" borderId="0" xfId="1081" applyFont="1" applyFill="1" applyAlignment="1">
      <alignment horizontal="center"/>
    </xf>
    <xf numFmtId="170" fontId="29" fillId="0" borderId="6" xfId="1081" applyNumberFormat="1" applyFont="1" applyBorder="1"/>
    <xf numFmtId="164" fontId="29" fillId="0" borderId="6" xfId="1081" applyFont="1" applyBorder="1"/>
    <xf numFmtId="170" fontId="29" fillId="0" borderId="13" xfId="1081" applyNumberFormat="1" applyFont="1" applyFill="1" applyBorder="1" applyAlignment="1">
      <alignment horizontal="center"/>
    </xf>
    <xf numFmtId="9" fontId="30" fillId="0" borderId="6" xfId="2716" applyNumberFormat="1" applyFont="1" applyFill="1" applyBorder="1" applyAlignment="1">
      <alignment horizontal="right"/>
    </xf>
    <xf numFmtId="164" fontId="29" fillId="0" borderId="13" xfId="1081" applyFont="1" applyFill="1" applyBorder="1" applyAlignment="1">
      <alignment horizontal="right"/>
    </xf>
    <xf numFmtId="164" fontId="29" fillId="0" borderId="13" xfId="1081" applyFont="1" applyFill="1" applyBorder="1"/>
    <xf numFmtId="164" fontId="30" fillId="0" borderId="6" xfId="1081" applyFont="1" applyFill="1" applyBorder="1" applyAlignment="1">
      <alignment horizontal="center"/>
    </xf>
    <xf numFmtId="164" fontId="29" fillId="0" borderId="6" xfId="1081" applyFont="1" applyFill="1" applyBorder="1" applyAlignment="1">
      <alignment horizontal="right"/>
    </xf>
    <xf numFmtId="1" fontId="29" fillId="0" borderId="13" xfId="1081" applyNumberFormat="1" applyFont="1" applyFill="1" applyBorder="1"/>
    <xf numFmtId="1" fontId="29" fillId="0" borderId="6" xfId="1081" applyNumberFormat="1" applyFont="1" applyFill="1" applyBorder="1"/>
    <xf numFmtId="2" fontId="30" fillId="0" borderId="6" xfId="2716" applyNumberFormat="1" applyFont="1" applyFill="1" applyBorder="1"/>
    <xf numFmtId="164" fontId="29" fillId="0" borderId="15" xfId="1081" applyNumberFormat="1" applyFont="1" applyFill="1" applyBorder="1" applyAlignment="1">
      <alignment horizontal="right"/>
    </xf>
    <xf numFmtId="0" fontId="13" fillId="28" borderId="6" xfId="0" applyFont="1" applyFill="1" applyBorder="1" applyAlignment="1">
      <alignment horizontal="right" vertical="center" wrapText="1"/>
    </xf>
    <xf numFmtId="10" fontId="29" fillId="0" borderId="0" xfId="0" applyNumberFormat="1" applyFont="1" applyFill="1"/>
    <xf numFmtId="10" fontId="29" fillId="0" borderId="6" xfId="2716" applyNumberFormat="1" applyFont="1" applyFill="1" applyBorder="1"/>
    <xf numFmtId="10" fontId="30" fillId="0" borderId="6" xfId="2716" applyNumberFormat="1" applyFont="1" applyFill="1" applyBorder="1"/>
    <xf numFmtId="164" fontId="38" fillId="29" borderId="0" xfId="1081" applyFont="1" applyFill="1" applyAlignment="1">
      <alignment horizontal="center"/>
    </xf>
    <xf numFmtId="167" fontId="30" fillId="0" borderId="6" xfId="0" applyNumberFormat="1" applyFont="1" applyFill="1" applyBorder="1"/>
    <xf numFmtId="167" fontId="30" fillId="0" borderId="6" xfId="0" applyNumberFormat="1" applyFont="1" applyFill="1" applyBorder="1" applyAlignment="1">
      <alignment horizontal="right"/>
    </xf>
    <xf numFmtId="0" fontId="13" fillId="28" borderId="6" xfId="0" applyFont="1" applyFill="1" applyBorder="1" applyAlignment="1">
      <alignment horizontal="center" vertical="center" wrapText="1"/>
    </xf>
    <xf numFmtId="164" fontId="68" fillId="62" borderId="0" xfId="1083" applyNumberFormat="1" applyFont="1" applyFill="1" applyBorder="1"/>
    <xf numFmtId="164" fontId="38" fillId="29" borderId="0" xfId="1081" applyFont="1" applyFill="1" applyAlignment="1">
      <alignment horizontal="center"/>
    </xf>
    <xf numFmtId="164" fontId="38" fillId="0" borderId="0" xfId="1081" applyFont="1" applyFill="1" applyAlignment="1">
      <alignment horizontal="center"/>
    </xf>
    <xf numFmtId="180" fontId="30" fillId="0" borderId="6" xfId="1081" applyNumberFormat="1" applyFont="1" applyFill="1" applyBorder="1"/>
    <xf numFmtId="2" fontId="84" fillId="0" borderId="0" xfId="2716" applyNumberFormat="1" applyFont="1" applyFill="1" applyBorder="1"/>
    <xf numFmtId="164" fontId="85" fillId="62" borderId="0" xfId="1083" applyFont="1" applyFill="1" applyBorder="1"/>
    <xf numFmtId="0" fontId="84" fillId="0" borderId="0" xfId="2716" applyNumberFormat="1" applyFont="1" applyFill="1" applyBorder="1"/>
    <xf numFmtId="1" fontId="84" fillId="0" borderId="0" xfId="2716" applyNumberFormat="1" applyFont="1" applyFill="1" applyBorder="1"/>
    <xf numFmtId="180" fontId="85" fillId="62" borderId="0" xfId="1083" applyNumberFormat="1" applyFont="1" applyFill="1" applyBorder="1"/>
    <xf numFmtId="170" fontId="0" fillId="27" borderId="0" xfId="1081" applyNumberFormat="1" applyFont="1" applyFill="1"/>
    <xf numFmtId="10" fontId="38" fillId="29" borderId="0" xfId="2716" applyNumberFormat="1" applyFont="1" applyFill="1" applyAlignment="1">
      <alignment horizontal="right" vertical="center" wrapText="1"/>
    </xf>
    <xf numFmtId="170" fontId="37" fillId="0" borderId="0" xfId="1081" applyNumberFormat="1" applyFont="1" applyAlignment="1">
      <alignment horizontal="left" vertical="center" wrapText="1"/>
    </xf>
    <xf numFmtId="170" fontId="37" fillId="0" borderId="0" xfId="1081" applyNumberFormat="1" applyFont="1" applyAlignment="1">
      <alignment horizontal="left" wrapText="1"/>
    </xf>
    <xf numFmtId="0" fontId="29" fillId="65" borderId="6" xfId="0" applyFont="1" applyFill="1" applyBorder="1"/>
    <xf numFmtId="168" fontId="29" fillId="65" borderId="6" xfId="2716" applyNumberFormat="1" applyFont="1" applyFill="1" applyBorder="1"/>
    <xf numFmtId="0" fontId="1" fillId="0" borderId="0" xfId="0" applyFont="1" applyFill="1"/>
    <xf numFmtId="0" fontId="1" fillId="27" borderId="0" xfId="0" applyFont="1" applyFill="1"/>
    <xf numFmtId="0" fontId="30" fillId="27" borderId="20" xfId="0" applyNumberFormat="1" applyFont="1" applyFill="1" applyBorder="1"/>
    <xf numFmtId="0" fontId="80" fillId="27" borderId="0" xfId="1859" applyFont="1" applyFill="1" applyBorder="1"/>
    <xf numFmtId="181" fontId="29" fillId="0" borderId="6" xfId="1081" applyNumberFormat="1" applyFont="1" applyFill="1" applyBorder="1" applyAlignment="1">
      <alignment horizontal="right"/>
    </xf>
    <xf numFmtId="164" fontId="38" fillId="29" borderId="0" xfId="1081" applyFont="1" applyFill="1" applyAlignment="1">
      <alignment horizontal="center"/>
    </xf>
    <xf numFmtId="0" fontId="13" fillId="28" borderId="19" xfId="0" applyFont="1" applyFill="1" applyBorder="1" applyAlignment="1">
      <alignment horizontal="center"/>
    </xf>
    <xf numFmtId="0" fontId="13" fillId="28" borderId="22" xfId="0" applyFont="1" applyFill="1" applyBorder="1" applyAlignment="1">
      <alignment horizontal="center"/>
    </xf>
    <xf numFmtId="0" fontId="34" fillId="27" borderId="0" xfId="1859" applyFont="1" applyFill="1" applyBorder="1" applyAlignment="1">
      <alignment horizontal="center"/>
    </xf>
    <xf numFmtId="0" fontId="40" fillId="27" borderId="0" xfId="1859" applyFont="1" applyFill="1" applyBorder="1" applyAlignment="1" applyProtection="1">
      <alignment horizontal="center"/>
      <protection locked="0"/>
    </xf>
  </cellXfs>
  <cellStyles count="2915">
    <cellStyle name="20% - Accent1" xfId="1" builtinId="30" customBuiltin="1"/>
    <cellStyle name="20% - Accent1 10" xfId="2"/>
    <cellStyle name="20% - Accent1 10 2" xfId="3"/>
    <cellStyle name="20% - Accent1 11" xfId="4"/>
    <cellStyle name="20% - Accent1 11 2" xfId="5"/>
    <cellStyle name="20% - Accent1 12" xfId="6"/>
    <cellStyle name="20% - Accent1 2" xfId="7"/>
    <cellStyle name="20% - Accent1 2 10" xfId="8"/>
    <cellStyle name="20% - Accent1 2 11" xfId="9"/>
    <cellStyle name="20% - Accent1 2 12" xfId="10"/>
    <cellStyle name="20% - Accent1 2 13" xfId="11"/>
    <cellStyle name="20% - Accent1 2 14" xfId="12"/>
    <cellStyle name="20% - Accent1 2 15" xfId="13"/>
    <cellStyle name="20% - Accent1 2 16" xfId="14"/>
    <cellStyle name="20% - Accent1 2 17" xfId="15"/>
    <cellStyle name="20% - Accent1 2 18" xfId="16"/>
    <cellStyle name="20% - Accent1 2 19" xfId="17"/>
    <cellStyle name="20% - Accent1 2 2" xfId="18"/>
    <cellStyle name="20% - Accent1 2 20" xfId="19"/>
    <cellStyle name="20% - Accent1 2 21" xfId="20"/>
    <cellStyle name="20% - Accent1 2 22" xfId="21"/>
    <cellStyle name="20% - Accent1 2 23" xfId="22"/>
    <cellStyle name="20% - Accent1 2 3" xfId="23"/>
    <cellStyle name="20% - Accent1 2 4" xfId="24"/>
    <cellStyle name="20% - Accent1 2 5" xfId="25"/>
    <cellStyle name="20% - Accent1 2 6" xfId="26"/>
    <cellStyle name="20% - Accent1 2 7" xfId="27"/>
    <cellStyle name="20% - Accent1 2 8" xfId="28"/>
    <cellStyle name="20% - Accent1 2 9" xfId="29"/>
    <cellStyle name="20% - Accent1 3" xfId="30"/>
    <cellStyle name="20% - Accent1 3 10" xfId="31"/>
    <cellStyle name="20% - Accent1 3 11" xfId="32"/>
    <cellStyle name="20% - Accent1 3 12" xfId="33"/>
    <cellStyle name="20% - Accent1 3 13" xfId="34"/>
    <cellStyle name="20% - Accent1 3 14" xfId="35"/>
    <cellStyle name="20% - Accent1 3 15" xfId="36"/>
    <cellStyle name="20% - Accent1 3 16" xfId="37"/>
    <cellStyle name="20% - Accent1 3 17" xfId="38"/>
    <cellStyle name="20% - Accent1 3 18" xfId="39"/>
    <cellStyle name="20% - Accent1 3 19" xfId="40"/>
    <cellStyle name="20% - Accent1 3 2" xfId="41"/>
    <cellStyle name="20% - Accent1 3 20" xfId="42"/>
    <cellStyle name="20% - Accent1 3 21" xfId="43"/>
    <cellStyle name="20% - Accent1 3 22" xfId="44"/>
    <cellStyle name="20% - Accent1 3 23" xfId="45"/>
    <cellStyle name="20% - Accent1 3 3" xfId="46"/>
    <cellStyle name="20% - Accent1 3 4" xfId="47"/>
    <cellStyle name="20% - Accent1 3 5" xfId="48"/>
    <cellStyle name="20% - Accent1 3 6" xfId="49"/>
    <cellStyle name="20% - Accent1 3 7" xfId="50"/>
    <cellStyle name="20% - Accent1 3 8" xfId="51"/>
    <cellStyle name="20% - Accent1 3 9" xfId="52"/>
    <cellStyle name="20% - Accent1 4" xfId="53"/>
    <cellStyle name="20% - Accent1 4 10" xfId="54"/>
    <cellStyle name="20% - Accent1 4 11" xfId="55"/>
    <cellStyle name="20% - Accent1 4 12" xfId="56"/>
    <cellStyle name="20% - Accent1 4 13" xfId="57"/>
    <cellStyle name="20% - Accent1 4 14" xfId="58"/>
    <cellStyle name="20% - Accent1 4 15" xfId="59"/>
    <cellStyle name="20% - Accent1 4 16" xfId="60"/>
    <cellStyle name="20% - Accent1 4 17" xfId="61"/>
    <cellStyle name="20% - Accent1 4 18" xfId="62"/>
    <cellStyle name="20% - Accent1 4 19" xfId="63"/>
    <cellStyle name="20% - Accent1 4 2" xfId="64"/>
    <cellStyle name="20% - Accent1 4 20" xfId="65"/>
    <cellStyle name="20% - Accent1 4 21" xfId="66"/>
    <cellStyle name="20% - Accent1 4 22" xfId="67"/>
    <cellStyle name="20% - Accent1 4 23" xfId="68"/>
    <cellStyle name="20% - Accent1 4 3" xfId="69"/>
    <cellStyle name="20% - Accent1 4 4" xfId="70"/>
    <cellStyle name="20% - Accent1 4 5" xfId="71"/>
    <cellStyle name="20% - Accent1 4 6" xfId="72"/>
    <cellStyle name="20% - Accent1 4 7" xfId="73"/>
    <cellStyle name="20% - Accent1 4 8" xfId="74"/>
    <cellStyle name="20% - Accent1 4 9" xfId="75"/>
    <cellStyle name="20% - Accent1 5" xfId="76"/>
    <cellStyle name="20% - Accent1 5 2" xfId="77"/>
    <cellStyle name="20% - Accent1 6" xfId="78"/>
    <cellStyle name="20% - Accent1 6 2" xfId="79"/>
    <cellStyle name="20% - Accent1 7" xfId="80"/>
    <cellStyle name="20% - Accent1 7 2" xfId="81"/>
    <cellStyle name="20% - Accent1 8" xfId="82"/>
    <cellStyle name="20% - Accent1 8 2" xfId="83"/>
    <cellStyle name="20% - Accent1 9" xfId="84"/>
    <cellStyle name="20% - Accent1 9 2" xfId="85"/>
    <cellStyle name="20% - Accent2" xfId="86" builtinId="34" customBuiltin="1"/>
    <cellStyle name="20% - Accent2 10" xfId="87"/>
    <cellStyle name="20% - Accent2 10 2" xfId="88"/>
    <cellStyle name="20% - Accent2 11" xfId="89"/>
    <cellStyle name="20% - Accent2 11 2" xfId="90"/>
    <cellStyle name="20% - Accent2 12" xfId="91"/>
    <cellStyle name="20% - Accent2 2" xfId="92"/>
    <cellStyle name="20% - Accent2 2 10" xfId="93"/>
    <cellStyle name="20% - Accent2 2 11" xfId="94"/>
    <cellStyle name="20% - Accent2 2 12" xfId="95"/>
    <cellStyle name="20% - Accent2 2 13" xfId="96"/>
    <cellStyle name="20% - Accent2 2 14" xfId="97"/>
    <cellStyle name="20% - Accent2 2 15" xfId="98"/>
    <cellStyle name="20% - Accent2 2 16" xfId="99"/>
    <cellStyle name="20% - Accent2 2 17" xfId="100"/>
    <cellStyle name="20% - Accent2 2 18" xfId="101"/>
    <cellStyle name="20% - Accent2 2 19" xfId="102"/>
    <cellStyle name="20% - Accent2 2 2" xfId="103"/>
    <cellStyle name="20% - Accent2 2 20" xfId="104"/>
    <cellStyle name="20% - Accent2 2 21" xfId="105"/>
    <cellStyle name="20% - Accent2 2 22" xfId="106"/>
    <cellStyle name="20% - Accent2 2 23" xfId="107"/>
    <cellStyle name="20% - Accent2 2 3" xfId="108"/>
    <cellStyle name="20% - Accent2 2 4" xfId="109"/>
    <cellStyle name="20% - Accent2 2 5" xfId="110"/>
    <cellStyle name="20% - Accent2 2 6" xfId="111"/>
    <cellStyle name="20% - Accent2 2 7" xfId="112"/>
    <cellStyle name="20% - Accent2 2 8" xfId="113"/>
    <cellStyle name="20% - Accent2 2 9" xfId="114"/>
    <cellStyle name="20% - Accent2 3" xfId="115"/>
    <cellStyle name="20% - Accent2 3 10" xfId="116"/>
    <cellStyle name="20% - Accent2 3 11" xfId="117"/>
    <cellStyle name="20% - Accent2 3 12" xfId="118"/>
    <cellStyle name="20% - Accent2 3 13" xfId="119"/>
    <cellStyle name="20% - Accent2 3 14" xfId="120"/>
    <cellStyle name="20% - Accent2 3 15" xfId="121"/>
    <cellStyle name="20% - Accent2 3 16" xfId="122"/>
    <cellStyle name="20% - Accent2 3 17" xfId="123"/>
    <cellStyle name="20% - Accent2 3 18" xfId="124"/>
    <cellStyle name="20% - Accent2 3 19" xfId="125"/>
    <cellStyle name="20% - Accent2 3 2" xfId="126"/>
    <cellStyle name="20% - Accent2 3 20" xfId="127"/>
    <cellStyle name="20% - Accent2 3 21" xfId="128"/>
    <cellStyle name="20% - Accent2 3 22" xfId="129"/>
    <cellStyle name="20% - Accent2 3 23" xfId="130"/>
    <cellStyle name="20% - Accent2 3 3" xfId="131"/>
    <cellStyle name="20% - Accent2 3 4" xfId="132"/>
    <cellStyle name="20% - Accent2 3 5" xfId="133"/>
    <cellStyle name="20% - Accent2 3 6" xfId="134"/>
    <cellStyle name="20% - Accent2 3 7" xfId="135"/>
    <cellStyle name="20% - Accent2 3 8" xfId="136"/>
    <cellStyle name="20% - Accent2 3 9" xfId="137"/>
    <cellStyle name="20% - Accent2 4" xfId="138"/>
    <cellStyle name="20% - Accent2 4 10" xfId="139"/>
    <cellStyle name="20% - Accent2 4 11" xfId="140"/>
    <cellStyle name="20% - Accent2 4 12" xfId="141"/>
    <cellStyle name="20% - Accent2 4 13" xfId="142"/>
    <cellStyle name="20% - Accent2 4 14" xfId="143"/>
    <cellStyle name="20% - Accent2 4 15" xfId="144"/>
    <cellStyle name="20% - Accent2 4 16" xfId="145"/>
    <cellStyle name="20% - Accent2 4 17" xfId="146"/>
    <cellStyle name="20% - Accent2 4 18" xfId="147"/>
    <cellStyle name="20% - Accent2 4 19" xfId="148"/>
    <cellStyle name="20% - Accent2 4 2" xfId="149"/>
    <cellStyle name="20% - Accent2 4 20" xfId="150"/>
    <cellStyle name="20% - Accent2 4 21" xfId="151"/>
    <cellStyle name="20% - Accent2 4 22" xfId="152"/>
    <cellStyle name="20% - Accent2 4 23" xfId="153"/>
    <cellStyle name="20% - Accent2 4 3" xfId="154"/>
    <cellStyle name="20% - Accent2 4 4" xfId="155"/>
    <cellStyle name="20% - Accent2 4 5" xfId="156"/>
    <cellStyle name="20% - Accent2 4 6" xfId="157"/>
    <cellStyle name="20% - Accent2 4 7" xfId="158"/>
    <cellStyle name="20% - Accent2 4 8" xfId="159"/>
    <cellStyle name="20% - Accent2 4 9" xfId="160"/>
    <cellStyle name="20% - Accent2 5" xfId="161"/>
    <cellStyle name="20% - Accent2 5 2" xfId="162"/>
    <cellStyle name="20% - Accent2 6" xfId="163"/>
    <cellStyle name="20% - Accent2 6 2" xfId="164"/>
    <cellStyle name="20% - Accent2 7" xfId="165"/>
    <cellStyle name="20% - Accent2 7 2" xfId="166"/>
    <cellStyle name="20% - Accent2 8" xfId="167"/>
    <cellStyle name="20% - Accent2 8 2" xfId="168"/>
    <cellStyle name="20% - Accent2 9" xfId="169"/>
    <cellStyle name="20% - Accent2 9 2" xfId="170"/>
    <cellStyle name="20% - Accent3" xfId="171" builtinId="38" customBuiltin="1"/>
    <cellStyle name="20% - Accent3 10" xfId="172"/>
    <cellStyle name="20% - Accent3 10 2" xfId="173"/>
    <cellStyle name="20% - Accent3 11" xfId="174"/>
    <cellStyle name="20% - Accent3 11 2" xfId="175"/>
    <cellStyle name="20% - Accent3 12" xfId="176"/>
    <cellStyle name="20% - Accent3 2" xfId="177"/>
    <cellStyle name="20% - Accent3 2 10" xfId="178"/>
    <cellStyle name="20% - Accent3 2 11" xfId="179"/>
    <cellStyle name="20% - Accent3 2 12" xfId="180"/>
    <cellStyle name="20% - Accent3 2 13" xfId="181"/>
    <cellStyle name="20% - Accent3 2 14" xfId="182"/>
    <cellStyle name="20% - Accent3 2 15" xfId="183"/>
    <cellStyle name="20% - Accent3 2 16" xfId="184"/>
    <cellStyle name="20% - Accent3 2 17" xfId="185"/>
    <cellStyle name="20% - Accent3 2 18" xfId="186"/>
    <cellStyle name="20% - Accent3 2 19" xfId="187"/>
    <cellStyle name="20% - Accent3 2 2" xfId="188"/>
    <cellStyle name="20% - Accent3 2 20" xfId="189"/>
    <cellStyle name="20% - Accent3 2 21" xfId="190"/>
    <cellStyle name="20% - Accent3 2 22" xfId="191"/>
    <cellStyle name="20% - Accent3 2 23" xfId="192"/>
    <cellStyle name="20% - Accent3 2 3" xfId="193"/>
    <cellStyle name="20% - Accent3 2 4" xfId="194"/>
    <cellStyle name="20% - Accent3 2 5" xfId="195"/>
    <cellStyle name="20% - Accent3 2 6" xfId="196"/>
    <cellStyle name="20% - Accent3 2 7" xfId="197"/>
    <cellStyle name="20% - Accent3 2 8" xfId="198"/>
    <cellStyle name="20% - Accent3 2 9" xfId="199"/>
    <cellStyle name="20% - Accent3 3" xfId="200"/>
    <cellStyle name="20% - Accent3 3 10" xfId="201"/>
    <cellStyle name="20% - Accent3 3 11" xfId="202"/>
    <cellStyle name="20% - Accent3 3 12" xfId="203"/>
    <cellStyle name="20% - Accent3 3 13" xfId="204"/>
    <cellStyle name="20% - Accent3 3 14" xfId="205"/>
    <cellStyle name="20% - Accent3 3 15" xfId="206"/>
    <cellStyle name="20% - Accent3 3 16" xfId="207"/>
    <cellStyle name="20% - Accent3 3 17" xfId="208"/>
    <cellStyle name="20% - Accent3 3 18" xfId="209"/>
    <cellStyle name="20% - Accent3 3 19" xfId="210"/>
    <cellStyle name="20% - Accent3 3 2" xfId="211"/>
    <cellStyle name="20% - Accent3 3 20" xfId="212"/>
    <cellStyle name="20% - Accent3 3 21" xfId="213"/>
    <cellStyle name="20% - Accent3 3 22" xfId="214"/>
    <cellStyle name="20% - Accent3 3 23" xfId="215"/>
    <cellStyle name="20% - Accent3 3 3" xfId="216"/>
    <cellStyle name="20% - Accent3 3 4" xfId="217"/>
    <cellStyle name="20% - Accent3 3 5" xfId="218"/>
    <cellStyle name="20% - Accent3 3 6" xfId="219"/>
    <cellStyle name="20% - Accent3 3 7" xfId="220"/>
    <cellStyle name="20% - Accent3 3 8" xfId="221"/>
    <cellStyle name="20% - Accent3 3 9" xfId="222"/>
    <cellStyle name="20% - Accent3 4" xfId="223"/>
    <cellStyle name="20% - Accent3 4 10" xfId="224"/>
    <cellStyle name="20% - Accent3 4 11" xfId="225"/>
    <cellStyle name="20% - Accent3 4 12" xfId="226"/>
    <cellStyle name="20% - Accent3 4 13" xfId="227"/>
    <cellStyle name="20% - Accent3 4 14" xfId="228"/>
    <cellStyle name="20% - Accent3 4 15" xfId="229"/>
    <cellStyle name="20% - Accent3 4 16" xfId="230"/>
    <cellStyle name="20% - Accent3 4 17" xfId="231"/>
    <cellStyle name="20% - Accent3 4 18" xfId="232"/>
    <cellStyle name="20% - Accent3 4 19" xfId="233"/>
    <cellStyle name="20% - Accent3 4 2" xfId="234"/>
    <cellStyle name="20% - Accent3 4 20" xfId="235"/>
    <cellStyle name="20% - Accent3 4 21" xfId="236"/>
    <cellStyle name="20% - Accent3 4 22" xfId="237"/>
    <cellStyle name="20% - Accent3 4 23" xfId="238"/>
    <cellStyle name="20% - Accent3 4 3" xfId="239"/>
    <cellStyle name="20% - Accent3 4 4" xfId="240"/>
    <cellStyle name="20% - Accent3 4 5" xfId="241"/>
    <cellStyle name="20% - Accent3 4 6" xfId="242"/>
    <cellStyle name="20% - Accent3 4 7" xfId="243"/>
    <cellStyle name="20% - Accent3 4 8" xfId="244"/>
    <cellStyle name="20% - Accent3 4 9" xfId="245"/>
    <cellStyle name="20% - Accent3 5" xfId="246"/>
    <cellStyle name="20% - Accent3 5 2" xfId="247"/>
    <cellStyle name="20% - Accent3 6" xfId="248"/>
    <cellStyle name="20% - Accent3 6 2" xfId="249"/>
    <cellStyle name="20% - Accent3 7" xfId="250"/>
    <cellStyle name="20% - Accent3 7 2" xfId="251"/>
    <cellStyle name="20% - Accent3 8" xfId="252"/>
    <cellStyle name="20% - Accent3 8 2" xfId="253"/>
    <cellStyle name="20% - Accent3 9" xfId="254"/>
    <cellStyle name="20% - Accent3 9 2" xfId="255"/>
    <cellStyle name="20% - Accent4" xfId="256" builtinId="42" customBuiltin="1"/>
    <cellStyle name="20% - Accent4 10" xfId="257"/>
    <cellStyle name="20% - Accent4 10 2" xfId="258"/>
    <cellStyle name="20% - Accent4 11" xfId="259"/>
    <cellStyle name="20% - Accent4 11 2" xfId="260"/>
    <cellStyle name="20% - Accent4 12" xfId="261"/>
    <cellStyle name="20% - Accent4 2" xfId="262"/>
    <cellStyle name="20% - Accent4 2 10" xfId="263"/>
    <cellStyle name="20% - Accent4 2 11" xfId="264"/>
    <cellStyle name="20% - Accent4 2 12" xfId="265"/>
    <cellStyle name="20% - Accent4 2 13" xfId="266"/>
    <cellStyle name="20% - Accent4 2 14" xfId="267"/>
    <cellStyle name="20% - Accent4 2 15" xfId="268"/>
    <cellStyle name="20% - Accent4 2 16" xfId="269"/>
    <cellStyle name="20% - Accent4 2 17" xfId="270"/>
    <cellStyle name="20% - Accent4 2 18" xfId="271"/>
    <cellStyle name="20% - Accent4 2 19" xfId="272"/>
    <cellStyle name="20% - Accent4 2 2" xfId="273"/>
    <cellStyle name="20% - Accent4 2 20" xfId="274"/>
    <cellStyle name="20% - Accent4 2 21" xfId="275"/>
    <cellStyle name="20% - Accent4 2 22" xfId="276"/>
    <cellStyle name="20% - Accent4 2 23" xfId="277"/>
    <cellStyle name="20% - Accent4 2 3" xfId="278"/>
    <cellStyle name="20% - Accent4 2 4" xfId="279"/>
    <cellStyle name="20% - Accent4 2 5" xfId="280"/>
    <cellStyle name="20% - Accent4 2 6" xfId="281"/>
    <cellStyle name="20% - Accent4 2 7" xfId="282"/>
    <cellStyle name="20% - Accent4 2 8" xfId="283"/>
    <cellStyle name="20% - Accent4 2 9" xfId="284"/>
    <cellStyle name="20% - Accent4 3" xfId="285"/>
    <cellStyle name="20% - Accent4 3 10" xfId="286"/>
    <cellStyle name="20% - Accent4 3 11" xfId="287"/>
    <cellStyle name="20% - Accent4 3 12" xfId="288"/>
    <cellStyle name="20% - Accent4 3 13" xfId="289"/>
    <cellStyle name="20% - Accent4 3 14" xfId="290"/>
    <cellStyle name="20% - Accent4 3 15" xfId="291"/>
    <cellStyle name="20% - Accent4 3 16" xfId="292"/>
    <cellStyle name="20% - Accent4 3 17" xfId="293"/>
    <cellStyle name="20% - Accent4 3 18" xfId="294"/>
    <cellStyle name="20% - Accent4 3 19" xfId="295"/>
    <cellStyle name="20% - Accent4 3 2" xfId="296"/>
    <cellStyle name="20% - Accent4 3 20" xfId="297"/>
    <cellStyle name="20% - Accent4 3 21" xfId="298"/>
    <cellStyle name="20% - Accent4 3 22" xfId="299"/>
    <cellStyle name="20% - Accent4 3 23" xfId="300"/>
    <cellStyle name="20% - Accent4 3 3" xfId="301"/>
    <cellStyle name="20% - Accent4 3 4" xfId="302"/>
    <cellStyle name="20% - Accent4 3 5" xfId="303"/>
    <cellStyle name="20% - Accent4 3 6" xfId="304"/>
    <cellStyle name="20% - Accent4 3 7" xfId="305"/>
    <cellStyle name="20% - Accent4 3 8" xfId="306"/>
    <cellStyle name="20% - Accent4 3 9" xfId="307"/>
    <cellStyle name="20% - Accent4 4" xfId="308"/>
    <cellStyle name="20% - Accent4 4 10" xfId="309"/>
    <cellStyle name="20% - Accent4 4 11" xfId="310"/>
    <cellStyle name="20% - Accent4 4 12" xfId="311"/>
    <cellStyle name="20% - Accent4 4 13" xfId="312"/>
    <cellStyle name="20% - Accent4 4 14" xfId="313"/>
    <cellStyle name="20% - Accent4 4 15" xfId="314"/>
    <cellStyle name="20% - Accent4 4 16" xfId="315"/>
    <cellStyle name="20% - Accent4 4 17" xfId="316"/>
    <cellStyle name="20% - Accent4 4 18" xfId="317"/>
    <cellStyle name="20% - Accent4 4 19" xfId="318"/>
    <cellStyle name="20% - Accent4 4 2" xfId="319"/>
    <cellStyle name="20% - Accent4 4 20" xfId="320"/>
    <cellStyle name="20% - Accent4 4 21" xfId="321"/>
    <cellStyle name="20% - Accent4 4 22" xfId="322"/>
    <cellStyle name="20% - Accent4 4 23" xfId="323"/>
    <cellStyle name="20% - Accent4 4 3" xfId="324"/>
    <cellStyle name="20% - Accent4 4 4" xfId="325"/>
    <cellStyle name="20% - Accent4 4 5" xfId="326"/>
    <cellStyle name="20% - Accent4 4 6" xfId="327"/>
    <cellStyle name="20% - Accent4 4 7" xfId="328"/>
    <cellStyle name="20% - Accent4 4 8" xfId="329"/>
    <cellStyle name="20% - Accent4 4 9" xfId="330"/>
    <cellStyle name="20% - Accent4 5" xfId="331"/>
    <cellStyle name="20% - Accent4 5 2" xfId="332"/>
    <cellStyle name="20% - Accent4 6" xfId="333"/>
    <cellStyle name="20% - Accent4 6 2" xfId="334"/>
    <cellStyle name="20% - Accent4 7" xfId="335"/>
    <cellStyle name="20% - Accent4 7 2" xfId="336"/>
    <cellStyle name="20% - Accent4 8" xfId="337"/>
    <cellStyle name="20% - Accent4 8 2" xfId="338"/>
    <cellStyle name="20% - Accent4 9" xfId="339"/>
    <cellStyle name="20% - Accent4 9 2" xfId="340"/>
    <cellStyle name="20% - Accent5" xfId="341" builtinId="46" customBuiltin="1"/>
    <cellStyle name="20% - Accent5 10" xfId="342"/>
    <cellStyle name="20% - Accent5 10 2" xfId="343"/>
    <cellStyle name="20% - Accent5 11" xfId="344"/>
    <cellStyle name="20% - Accent5 11 2" xfId="345"/>
    <cellStyle name="20% - Accent5 12" xfId="346"/>
    <cellStyle name="20% - Accent5 2" xfId="347"/>
    <cellStyle name="20% - Accent5 2 10" xfId="348"/>
    <cellStyle name="20% - Accent5 2 11" xfId="349"/>
    <cellStyle name="20% - Accent5 2 12" xfId="350"/>
    <cellStyle name="20% - Accent5 2 13" xfId="351"/>
    <cellStyle name="20% - Accent5 2 14" xfId="352"/>
    <cellStyle name="20% - Accent5 2 15" xfId="353"/>
    <cellStyle name="20% - Accent5 2 16" xfId="354"/>
    <cellStyle name="20% - Accent5 2 17" xfId="355"/>
    <cellStyle name="20% - Accent5 2 18" xfId="356"/>
    <cellStyle name="20% - Accent5 2 19" xfId="357"/>
    <cellStyle name="20% - Accent5 2 2" xfId="358"/>
    <cellStyle name="20% - Accent5 2 20" xfId="359"/>
    <cellStyle name="20% - Accent5 2 21" xfId="360"/>
    <cellStyle name="20% - Accent5 2 22" xfId="361"/>
    <cellStyle name="20% - Accent5 2 23" xfId="362"/>
    <cellStyle name="20% - Accent5 2 3" xfId="363"/>
    <cellStyle name="20% - Accent5 2 4" xfId="364"/>
    <cellStyle name="20% - Accent5 2 5" xfId="365"/>
    <cellStyle name="20% - Accent5 2 6" xfId="366"/>
    <cellStyle name="20% - Accent5 2 7" xfId="367"/>
    <cellStyle name="20% - Accent5 2 8" xfId="368"/>
    <cellStyle name="20% - Accent5 2 9" xfId="369"/>
    <cellStyle name="20% - Accent5 3" xfId="370"/>
    <cellStyle name="20% - Accent5 3 10" xfId="371"/>
    <cellStyle name="20% - Accent5 3 11" xfId="372"/>
    <cellStyle name="20% - Accent5 3 12" xfId="373"/>
    <cellStyle name="20% - Accent5 3 13" xfId="374"/>
    <cellStyle name="20% - Accent5 3 14" xfId="375"/>
    <cellStyle name="20% - Accent5 3 15" xfId="376"/>
    <cellStyle name="20% - Accent5 3 16" xfId="377"/>
    <cellStyle name="20% - Accent5 3 17" xfId="378"/>
    <cellStyle name="20% - Accent5 3 18" xfId="379"/>
    <cellStyle name="20% - Accent5 3 19" xfId="380"/>
    <cellStyle name="20% - Accent5 3 2" xfId="381"/>
    <cellStyle name="20% - Accent5 3 20" xfId="382"/>
    <cellStyle name="20% - Accent5 3 21" xfId="383"/>
    <cellStyle name="20% - Accent5 3 22" xfId="384"/>
    <cellStyle name="20% - Accent5 3 23" xfId="385"/>
    <cellStyle name="20% - Accent5 3 3" xfId="386"/>
    <cellStyle name="20% - Accent5 3 4" xfId="387"/>
    <cellStyle name="20% - Accent5 3 5" xfId="388"/>
    <cellStyle name="20% - Accent5 3 6" xfId="389"/>
    <cellStyle name="20% - Accent5 3 7" xfId="390"/>
    <cellStyle name="20% - Accent5 3 8" xfId="391"/>
    <cellStyle name="20% - Accent5 3 9" xfId="392"/>
    <cellStyle name="20% - Accent5 4" xfId="393"/>
    <cellStyle name="20% - Accent5 4 10" xfId="394"/>
    <cellStyle name="20% - Accent5 4 11" xfId="395"/>
    <cellStyle name="20% - Accent5 4 12" xfId="396"/>
    <cellStyle name="20% - Accent5 4 13" xfId="397"/>
    <cellStyle name="20% - Accent5 4 14" xfId="398"/>
    <cellStyle name="20% - Accent5 4 15" xfId="399"/>
    <cellStyle name="20% - Accent5 4 16" xfId="400"/>
    <cellStyle name="20% - Accent5 4 17" xfId="401"/>
    <cellStyle name="20% - Accent5 4 18" xfId="402"/>
    <cellStyle name="20% - Accent5 4 19" xfId="403"/>
    <cellStyle name="20% - Accent5 4 2" xfId="404"/>
    <cellStyle name="20% - Accent5 4 20" xfId="405"/>
    <cellStyle name="20% - Accent5 4 21" xfId="406"/>
    <cellStyle name="20% - Accent5 4 22" xfId="407"/>
    <cellStyle name="20% - Accent5 4 23" xfId="408"/>
    <cellStyle name="20% - Accent5 4 3" xfId="409"/>
    <cellStyle name="20% - Accent5 4 4" xfId="410"/>
    <cellStyle name="20% - Accent5 4 5" xfId="411"/>
    <cellStyle name="20% - Accent5 4 6" xfId="412"/>
    <cellStyle name="20% - Accent5 4 7" xfId="413"/>
    <cellStyle name="20% - Accent5 4 8" xfId="414"/>
    <cellStyle name="20% - Accent5 4 9" xfId="415"/>
    <cellStyle name="20% - Accent5 5" xfId="416"/>
    <cellStyle name="20% - Accent5 5 2" xfId="417"/>
    <cellStyle name="20% - Accent5 6" xfId="418"/>
    <cellStyle name="20% - Accent5 6 2" xfId="419"/>
    <cellStyle name="20% - Accent5 7" xfId="420"/>
    <cellStyle name="20% - Accent5 7 2" xfId="421"/>
    <cellStyle name="20% - Accent5 8" xfId="422"/>
    <cellStyle name="20% - Accent5 8 2" xfId="423"/>
    <cellStyle name="20% - Accent5 9" xfId="424"/>
    <cellStyle name="20% - Accent5 9 2" xfId="425"/>
    <cellStyle name="20% - Accent6" xfId="426" builtinId="50" customBuiltin="1"/>
    <cellStyle name="20% - Accent6 10" xfId="427"/>
    <cellStyle name="20% - Accent6 10 2" xfId="428"/>
    <cellStyle name="20% - Accent6 11" xfId="429"/>
    <cellStyle name="20% - Accent6 11 2" xfId="430"/>
    <cellStyle name="20% - Accent6 12" xfId="431"/>
    <cellStyle name="20% - Accent6 2" xfId="432"/>
    <cellStyle name="20% - Accent6 2 10" xfId="433"/>
    <cellStyle name="20% - Accent6 2 11" xfId="434"/>
    <cellStyle name="20% - Accent6 2 12" xfId="435"/>
    <cellStyle name="20% - Accent6 2 13" xfId="436"/>
    <cellStyle name="20% - Accent6 2 14" xfId="437"/>
    <cellStyle name="20% - Accent6 2 15" xfId="438"/>
    <cellStyle name="20% - Accent6 2 16" xfId="439"/>
    <cellStyle name="20% - Accent6 2 17" xfId="440"/>
    <cellStyle name="20% - Accent6 2 18" xfId="441"/>
    <cellStyle name="20% - Accent6 2 19" xfId="442"/>
    <cellStyle name="20% - Accent6 2 2" xfId="443"/>
    <cellStyle name="20% - Accent6 2 20" xfId="444"/>
    <cellStyle name="20% - Accent6 2 21" xfId="445"/>
    <cellStyle name="20% - Accent6 2 22" xfId="446"/>
    <cellStyle name="20% - Accent6 2 23" xfId="447"/>
    <cellStyle name="20% - Accent6 2 3" xfId="448"/>
    <cellStyle name="20% - Accent6 2 4" xfId="449"/>
    <cellStyle name="20% - Accent6 2 5" xfId="450"/>
    <cellStyle name="20% - Accent6 2 6" xfId="451"/>
    <cellStyle name="20% - Accent6 2 7" xfId="452"/>
    <cellStyle name="20% - Accent6 2 8" xfId="453"/>
    <cellStyle name="20% - Accent6 2 9" xfId="454"/>
    <cellStyle name="20% - Accent6 3" xfId="455"/>
    <cellStyle name="20% - Accent6 3 10" xfId="456"/>
    <cellStyle name="20% - Accent6 3 11" xfId="457"/>
    <cellStyle name="20% - Accent6 3 12" xfId="458"/>
    <cellStyle name="20% - Accent6 3 13" xfId="459"/>
    <cellStyle name="20% - Accent6 3 14" xfId="460"/>
    <cellStyle name="20% - Accent6 3 15" xfId="461"/>
    <cellStyle name="20% - Accent6 3 16" xfId="462"/>
    <cellStyle name="20% - Accent6 3 17" xfId="463"/>
    <cellStyle name="20% - Accent6 3 18" xfId="464"/>
    <cellStyle name="20% - Accent6 3 19" xfId="465"/>
    <cellStyle name="20% - Accent6 3 2" xfId="466"/>
    <cellStyle name="20% - Accent6 3 20" xfId="467"/>
    <cellStyle name="20% - Accent6 3 21" xfId="468"/>
    <cellStyle name="20% - Accent6 3 22" xfId="469"/>
    <cellStyle name="20% - Accent6 3 23" xfId="470"/>
    <cellStyle name="20% - Accent6 3 3" xfId="471"/>
    <cellStyle name="20% - Accent6 3 4" xfId="472"/>
    <cellStyle name="20% - Accent6 3 5" xfId="473"/>
    <cellStyle name="20% - Accent6 3 6" xfId="474"/>
    <cellStyle name="20% - Accent6 3 7" xfId="475"/>
    <cellStyle name="20% - Accent6 3 8" xfId="476"/>
    <cellStyle name="20% - Accent6 3 9" xfId="477"/>
    <cellStyle name="20% - Accent6 4" xfId="478"/>
    <cellStyle name="20% - Accent6 4 10" xfId="479"/>
    <cellStyle name="20% - Accent6 4 11" xfId="480"/>
    <cellStyle name="20% - Accent6 4 12" xfId="481"/>
    <cellStyle name="20% - Accent6 4 13" xfId="482"/>
    <cellStyle name="20% - Accent6 4 14" xfId="483"/>
    <cellStyle name="20% - Accent6 4 15" xfId="484"/>
    <cellStyle name="20% - Accent6 4 16" xfId="485"/>
    <cellStyle name="20% - Accent6 4 17" xfId="486"/>
    <cellStyle name="20% - Accent6 4 18" xfId="487"/>
    <cellStyle name="20% - Accent6 4 19" xfId="488"/>
    <cellStyle name="20% - Accent6 4 2" xfId="489"/>
    <cellStyle name="20% - Accent6 4 20" xfId="490"/>
    <cellStyle name="20% - Accent6 4 21" xfId="491"/>
    <cellStyle name="20% - Accent6 4 22" xfId="492"/>
    <cellStyle name="20% - Accent6 4 23" xfId="493"/>
    <cellStyle name="20% - Accent6 4 3" xfId="494"/>
    <cellStyle name="20% - Accent6 4 4" xfId="495"/>
    <cellStyle name="20% - Accent6 4 5" xfId="496"/>
    <cellStyle name="20% - Accent6 4 6" xfId="497"/>
    <cellStyle name="20% - Accent6 4 7" xfId="498"/>
    <cellStyle name="20% - Accent6 4 8" xfId="499"/>
    <cellStyle name="20% - Accent6 4 9" xfId="500"/>
    <cellStyle name="20% - Accent6 5" xfId="501"/>
    <cellStyle name="20% - Accent6 5 2" xfId="502"/>
    <cellStyle name="20% - Accent6 6" xfId="503"/>
    <cellStyle name="20% - Accent6 6 2" xfId="504"/>
    <cellStyle name="20% - Accent6 7" xfId="505"/>
    <cellStyle name="20% - Accent6 7 2" xfId="506"/>
    <cellStyle name="20% - Accent6 8" xfId="507"/>
    <cellStyle name="20% - Accent6 8 2" xfId="508"/>
    <cellStyle name="20% - Accent6 9" xfId="509"/>
    <cellStyle name="20% - Accent6 9 2" xfId="510"/>
    <cellStyle name="40% - Accent1" xfId="511" builtinId="31" customBuiltin="1"/>
    <cellStyle name="40% - Accent1 10" xfId="512"/>
    <cellStyle name="40% - Accent1 10 2" xfId="513"/>
    <cellStyle name="40% - Accent1 11" xfId="514"/>
    <cellStyle name="40% - Accent1 11 2" xfId="515"/>
    <cellStyle name="40% - Accent1 12" xfId="516"/>
    <cellStyle name="40% - Accent1 2" xfId="517"/>
    <cellStyle name="40% - Accent1 2 10" xfId="518"/>
    <cellStyle name="40% - Accent1 2 11" xfId="519"/>
    <cellStyle name="40% - Accent1 2 12" xfId="520"/>
    <cellStyle name="40% - Accent1 2 13" xfId="521"/>
    <cellStyle name="40% - Accent1 2 14" xfId="522"/>
    <cellStyle name="40% - Accent1 2 15" xfId="523"/>
    <cellStyle name="40% - Accent1 2 16" xfId="524"/>
    <cellStyle name="40% - Accent1 2 17" xfId="525"/>
    <cellStyle name="40% - Accent1 2 18" xfId="526"/>
    <cellStyle name="40% - Accent1 2 19" xfId="527"/>
    <cellStyle name="40% - Accent1 2 2" xfId="528"/>
    <cellStyle name="40% - Accent1 2 20" xfId="529"/>
    <cellStyle name="40% - Accent1 2 21" xfId="530"/>
    <cellStyle name="40% - Accent1 2 22" xfId="531"/>
    <cellStyle name="40% - Accent1 2 23" xfId="532"/>
    <cellStyle name="40% - Accent1 2 3" xfId="533"/>
    <cellStyle name="40% - Accent1 2 4" xfId="534"/>
    <cellStyle name="40% - Accent1 2 5" xfId="535"/>
    <cellStyle name="40% - Accent1 2 6" xfId="536"/>
    <cellStyle name="40% - Accent1 2 7" xfId="537"/>
    <cellStyle name="40% - Accent1 2 8" xfId="538"/>
    <cellStyle name="40% - Accent1 2 9" xfId="539"/>
    <cellStyle name="40% - Accent1 3" xfId="540"/>
    <cellStyle name="40% - Accent1 3 10" xfId="541"/>
    <cellStyle name="40% - Accent1 3 11" xfId="542"/>
    <cellStyle name="40% - Accent1 3 12" xfId="543"/>
    <cellStyle name="40% - Accent1 3 13" xfId="544"/>
    <cellStyle name="40% - Accent1 3 14" xfId="545"/>
    <cellStyle name="40% - Accent1 3 15" xfId="546"/>
    <cellStyle name="40% - Accent1 3 16" xfId="547"/>
    <cellStyle name="40% - Accent1 3 17" xfId="548"/>
    <cellStyle name="40% - Accent1 3 18" xfId="549"/>
    <cellStyle name="40% - Accent1 3 19" xfId="550"/>
    <cellStyle name="40% - Accent1 3 2" xfId="551"/>
    <cellStyle name="40% - Accent1 3 20" xfId="552"/>
    <cellStyle name="40% - Accent1 3 21" xfId="553"/>
    <cellStyle name="40% - Accent1 3 22" xfId="554"/>
    <cellStyle name="40% - Accent1 3 23" xfId="555"/>
    <cellStyle name="40% - Accent1 3 3" xfId="556"/>
    <cellStyle name="40% - Accent1 3 4" xfId="557"/>
    <cellStyle name="40% - Accent1 3 5" xfId="558"/>
    <cellStyle name="40% - Accent1 3 6" xfId="559"/>
    <cellStyle name="40% - Accent1 3 7" xfId="560"/>
    <cellStyle name="40% - Accent1 3 8" xfId="561"/>
    <cellStyle name="40% - Accent1 3 9" xfId="562"/>
    <cellStyle name="40% - Accent1 4" xfId="563"/>
    <cellStyle name="40% - Accent1 4 10" xfId="564"/>
    <cellStyle name="40% - Accent1 4 11" xfId="565"/>
    <cellStyle name="40% - Accent1 4 12" xfId="566"/>
    <cellStyle name="40% - Accent1 4 13" xfId="567"/>
    <cellStyle name="40% - Accent1 4 14" xfId="568"/>
    <cellStyle name="40% - Accent1 4 15" xfId="569"/>
    <cellStyle name="40% - Accent1 4 16" xfId="570"/>
    <cellStyle name="40% - Accent1 4 17" xfId="571"/>
    <cellStyle name="40% - Accent1 4 18" xfId="572"/>
    <cellStyle name="40% - Accent1 4 19" xfId="573"/>
    <cellStyle name="40% - Accent1 4 2" xfId="574"/>
    <cellStyle name="40% - Accent1 4 20" xfId="575"/>
    <cellStyle name="40% - Accent1 4 21" xfId="576"/>
    <cellStyle name="40% - Accent1 4 22" xfId="577"/>
    <cellStyle name="40% - Accent1 4 23" xfId="578"/>
    <cellStyle name="40% - Accent1 4 3" xfId="579"/>
    <cellStyle name="40% - Accent1 4 4" xfId="580"/>
    <cellStyle name="40% - Accent1 4 5" xfId="581"/>
    <cellStyle name="40% - Accent1 4 6" xfId="582"/>
    <cellStyle name="40% - Accent1 4 7" xfId="583"/>
    <cellStyle name="40% - Accent1 4 8" xfId="584"/>
    <cellStyle name="40% - Accent1 4 9" xfId="585"/>
    <cellStyle name="40% - Accent1 5" xfId="586"/>
    <cellStyle name="40% - Accent1 5 2" xfId="587"/>
    <cellStyle name="40% - Accent1 6" xfId="588"/>
    <cellStyle name="40% - Accent1 6 2" xfId="589"/>
    <cellStyle name="40% - Accent1 7" xfId="590"/>
    <cellStyle name="40% - Accent1 7 2" xfId="591"/>
    <cellStyle name="40% - Accent1 8" xfId="592"/>
    <cellStyle name="40% - Accent1 8 2" xfId="593"/>
    <cellStyle name="40% - Accent1 9" xfId="594"/>
    <cellStyle name="40% - Accent1 9 2" xfId="595"/>
    <cellStyle name="40% - Accent2" xfId="596" builtinId="35" customBuiltin="1"/>
    <cellStyle name="40% - Accent2 10" xfId="597"/>
    <cellStyle name="40% - Accent2 10 2" xfId="598"/>
    <cellStyle name="40% - Accent2 11" xfId="599"/>
    <cellStyle name="40% - Accent2 11 2" xfId="600"/>
    <cellStyle name="40% - Accent2 12" xfId="601"/>
    <cellStyle name="40% - Accent2 2" xfId="602"/>
    <cellStyle name="40% - Accent2 2 10" xfId="603"/>
    <cellStyle name="40% - Accent2 2 11" xfId="604"/>
    <cellStyle name="40% - Accent2 2 12" xfId="605"/>
    <cellStyle name="40% - Accent2 2 13" xfId="606"/>
    <cellStyle name="40% - Accent2 2 14" xfId="607"/>
    <cellStyle name="40% - Accent2 2 15" xfId="608"/>
    <cellStyle name="40% - Accent2 2 16" xfId="609"/>
    <cellStyle name="40% - Accent2 2 17" xfId="610"/>
    <cellStyle name="40% - Accent2 2 18" xfId="611"/>
    <cellStyle name="40% - Accent2 2 19" xfId="612"/>
    <cellStyle name="40% - Accent2 2 2" xfId="613"/>
    <cellStyle name="40% - Accent2 2 20" xfId="614"/>
    <cellStyle name="40% - Accent2 2 21" xfId="615"/>
    <cellStyle name="40% - Accent2 2 22" xfId="616"/>
    <cellStyle name="40% - Accent2 2 23" xfId="617"/>
    <cellStyle name="40% - Accent2 2 3" xfId="618"/>
    <cellStyle name="40% - Accent2 2 4" xfId="619"/>
    <cellStyle name="40% - Accent2 2 5" xfId="620"/>
    <cellStyle name="40% - Accent2 2 6" xfId="621"/>
    <cellStyle name="40% - Accent2 2 7" xfId="622"/>
    <cellStyle name="40% - Accent2 2 8" xfId="623"/>
    <cellStyle name="40% - Accent2 2 9" xfId="624"/>
    <cellStyle name="40% - Accent2 3" xfId="625"/>
    <cellStyle name="40% - Accent2 3 10" xfId="626"/>
    <cellStyle name="40% - Accent2 3 11" xfId="627"/>
    <cellStyle name="40% - Accent2 3 12" xfId="628"/>
    <cellStyle name="40% - Accent2 3 13" xfId="629"/>
    <cellStyle name="40% - Accent2 3 14" xfId="630"/>
    <cellStyle name="40% - Accent2 3 15" xfId="631"/>
    <cellStyle name="40% - Accent2 3 16" xfId="632"/>
    <cellStyle name="40% - Accent2 3 17" xfId="633"/>
    <cellStyle name="40% - Accent2 3 18" xfId="634"/>
    <cellStyle name="40% - Accent2 3 19" xfId="635"/>
    <cellStyle name="40% - Accent2 3 2" xfId="636"/>
    <cellStyle name="40% - Accent2 3 20" xfId="637"/>
    <cellStyle name="40% - Accent2 3 21" xfId="638"/>
    <cellStyle name="40% - Accent2 3 22" xfId="639"/>
    <cellStyle name="40% - Accent2 3 23" xfId="640"/>
    <cellStyle name="40% - Accent2 3 3" xfId="641"/>
    <cellStyle name="40% - Accent2 3 4" xfId="642"/>
    <cellStyle name="40% - Accent2 3 5" xfId="643"/>
    <cellStyle name="40% - Accent2 3 6" xfId="644"/>
    <cellStyle name="40% - Accent2 3 7" xfId="645"/>
    <cellStyle name="40% - Accent2 3 8" xfId="646"/>
    <cellStyle name="40% - Accent2 3 9" xfId="647"/>
    <cellStyle name="40% - Accent2 4" xfId="648"/>
    <cellStyle name="40% - Accent2 4 10" xfId="649"/>
    <cellStyle name="40% - Accent2 4 11" xfId="650"/>
    <cellStyle name="40% - Accent2 4 12" xfId="651"/>
    <cellStyle name="40% - Accent2 4 13" xfId="652"/>
    <cellStyle name="40% - Accent2 4 14" xfId="653"/>
    <cellStyle name="40% - Accent2 4 15" xfId="654"/>
    <cellStyle name="40% - Accent2 4 16" xfId="655"/>
    <cellStyle name="40% - Accent2 4 17" xfId="656"/>
    <cellStyle name="40% - Accent2 4 18" xfId="657"/>
    <cellStyle name="40% - Accent2 4 19" xfId="658"/>
    <cellStyle name="40% - Accent2 4 2" xfId="659"/>
    <cellStyle name="40% - Accent2 4 20" xfId="660"/>
    <cellStyle name="40% - Accent2 4 21" xfId="661"/>
    <cellStyle name="40% - Accent2 4 22" xfId="662"/>
    <cellStyle name="40% - Accent2 4 23" xfId="663"/>
    <cellStyle name="40% - Accent2 4 3" xfId="664"/>
    <cellStyle name="40% - Accent2 4 4" xfId="665"/>
    <cellStyle name="40% - Accent2 4 5" xfId="666"/>
    <cellStyle name="40% - Accent2 4 6" xfId="667"/>
    <cellStyle name="40% - Accent2 4 7" xfId="668"/>
    <cellStyle name="40% - Accent2 4 8" xfId="669"/>
    <cellStyle name="40% - Accent2 4 9" xfId="670"/>
    <cellStyle name="40% - Accent2 5" xfId="671"/>
    <cellStyle name="40% - Accent2 5 2" xfId="672"/>
    <cellStyle name="40% - Accent2 6" xfId="673"/>
    <cellStyle name="40% - Accent2 6 2" xfId="674"/>
    <cellStyle name="40% - Accent2 7" xfId="675"/>
    <cellStyle name="40% - Accent2 7 2" xfId="676"/>
    <cellStyle name="40% - Accent2 8" xfId="677"/>
    <cellStyle name="40% - Accent2 8 2" xfId="678"/>
    <cellStyle name="40% - Accent2 9" xfId="679"/>
    <cellStyle name="40% - Accent2 9 2" xfId="680"/>
    <cellStyle name="40% - Accent3" xfId="681" builtinId="39" customBuiltin="1"/>
    <cellStyle name="40% - Accent3 10" xfId="682"/>
    <cellStyle name="40% - Accent3 10 2" xfId="683"/>
    <cellStyle name="40% - Accent3 11" xfId="684"/>
    <cellStyle name="40% - Accent3 11 2" xfId="685"/>
    <cellStyle name="40% - Accent3 12" xfId="686"/>
    <cellStyle name="40% - Accent3 2" xfId="687"/>
    <cellStyle name="40% - Accent3 2 10" xfId="688"/>
    <cellStyle name="40% - Accent3 2 11" xfId="689"/>
    <cellStyle name="40% - Accent3 2 12" xfId="690"/>
    <cellStyle name="40% - Accent3 2 13" xfId="691"/>
    <cellStyle name="40% - Accent3 2 14" xfId="692"/>
    <cellStyle name="40% - Accent3 2 15" xfId="693"/>
    <cellStyle name="40% - Accent3 2 16" xfId="694"/>
    <cellStyle name="40% - Accent3 2 17" xfId="695"/>
    <cellStyle name="40% - Accent3 2 18" xfId="696"/>
    <cellStyle name="40% - Accent3 2 19" xfId="697"/>
    <cellStyle name="40% - Accent3 2 2" xfId="698"/>
    <cellStyle name="40% - Accent3 2 20" xfId="699"/>
    <cellStyle name="40% - Accent3 2 21" xfId="700"/>
    <cellStyle name="40% - Accent3 2 22" xfId="701"/>
    <cellStyle name="40% - Accent3 2 23" xfId="702"/>
    <cellStyle name="40% - Accent3 2 3" xfId="703"/>
    <cellStyle name="40% - Accent3 2 4" xfId="704"/>
    <cellStyle name="40% - Accent3 2 5" xfId="705"/>
    <cellStyle name="40% - Accent3 2 6" xfId="706"/>
    <cellStyle name="40% - Accent3 2 7" xfId="707"/>
    <cellStyle name="40% - Accent3 2 8" xfId="708"/>
    <cellStyle name="40% - Accent3 2 9" xfId="709"/>
    <cellStyle name="40% - Accent3 3" xfId="710"/>
    <cellStyle name="40% - Accent3 3 10" xfId="711"/>
    <cellStyle name="40% - Accent3 3 11" xfId="712"/>
    <cellStyle name="40% - Accent3 3 12" xfId="713"/>
    <cellStyle name="40% - Accent3 3 13" xfId="714"/>
    <cellStyle name="40% - Accent3 3 14" xfId="715"/>
    <cellStyle name="40% - Accent3 3 15" xfId="716"/>
    <cellStyle name="40% - Accent3 3 16" xfId="717"/>
    <cellStyle name="40% - Accent3 3 17" xfId="718"/>
    <cellStyle name="40% - Accent3 3 18" xfId="719"/>
    <cellStyle name="40% - Accent3 3 19" xfId="720"/>
    <cellStyle name="40% - Accent3 3 2" xfId="721"/>
    <cellStyle name="40% - Accent3 3 20" xfId="722"/>
    <cellStyle name="40% - Accent3 3 21" xfId="723"/>
    <cellStyle name="40% - Accent3 3 22" xfId="724"/>
    <cellStyle name="40% - Accent3 3 23" xfId="725"/>
    <cellStyle name="40% - Accent3 3 3" xfId="726"/>
    <cellStyle name="40% - Accent3 3 4" xfId="727"/>
    <cellStyle name="40% - Accent3 3 5" xfId="728"/>
    <cellStyle name="40% - Accent3 3 6" xfId="729"/>
    <cellStyle name="40% - Accent3 3 7" xfId="730"/>
    <cellStyle name="40% - Accent3 3 8" xfId="731"/>
    <cellStyle name="40% - Accent3 3 9" xfId="732"/>
    <cellStyle name="40% - Accent3 4" xfId="733"/>
    <cellStyle name="40% - Accent3 4 10" xfId="734"/>
    <cellStyle name="40% - Accent3 4 11" xfId="735"/>
    <cellStyle name="40% - Accent3 4 12" xfId="736"/>
    <cellStyle name="40% - Accent3 4 13" xfId="737"/>
    <cellStyle name="40% - Accent3 4 14" xfId="738"/>
    <cellStyle name="40% - Accent3 4 15" xfId="739"/>
    <cellStyle name="40% - Accent3 4 16" xfId="740"/>
    <cellStyle name="40% - Accent3 4 17" xfId="741"/>
    <cellStyle name="40% - Accent3 4 18" xfId="742"/>
    <cellStyle name="40% - Accent3 4 19" xfId="743"/>
    <cellStyle name="40% - Accent3 4 2" xfId="744"/>
    <cellStyle name="40% - Accent3 4 20" xfId="745"/>
    <cellStyle name="40% - Accent3 4 21" xfId="746"/>
    <cellStyle name="40% - Accent3 4 22" xfId="747"/>
    <cellStyle name="40% - Accent3 4 23" xfId="748"/>
    <cellStyle name="40% - Accent3 4 3" xfId="749"/>
    <cellStyle name="40% - Accent3 4 4" xfId="750"/>
    <cellStyle name="40% - Accent3 4 5" xfId="751"/>
    <cellStyle name="40% - Accent3 4 6" xfId="752"/>
    <cellStyle name="40% - Accent3 4 7" xfId="753"/>
    <cellStyle name="40% - Accent3 4 8" xfId="754"/>
    <cellStyle name="40% - Accent3 4 9" xfId="755"/>
    <cellStyle name="40% - Accent3 5" xfId="756"/>
    <cellStyle name="40% - Accent3 5 2" xfId="757"/>
    <cellStyle name="40% - Accent3 6" xfId="758"/>
    <cellStyle name="40% - Accent3 6 2" xfId="759"/>
    <cellStyle name="40% - Accent3 7" xfId="760"/>
    <cellStyle name="40% - Accent3 7 2" xfId="761"/>
    <cellStyle name="40% - Accent3 8" xfId="762"/>
    <cellStyle name="40% - Accent3 8 2" xfId="763"/>
    <cellStyle name="40% - Accent3 9" xfId="764"/>
    <cellStyle name="40% - Accent3 9 2" xfId="765"/>
    <cellStyle name="40% - Accent4" xfId="766" builtinId="43" customBuiltin="1"/>
    <cellStyle name="40% - Accent4 10" xfId="767"/>
    <cellStyle name="40% - Accent4 10 2" xfId="768"/>
    <cellStyle name="40% - Accent4 11" xfId="769"/>
    <cellStyle name="40% - Accent4 11 2" xfId="770"/>
    <cellStyle name="40% - Accent4 12" xfId="771"/>
    <cellStyle name="40% - Accent4 2" xfId="772"/>
    <cellStyle name="40% - Accent4 2 10" xfId="773"/>
    <cellStyle name="40% - Accent4 2 11" xfId="774"/>
    <cellStyle name="40% - Accent4 2 12" xfId="775"/>
    <cellStyle name="40% - Accent4 2 13" xfId="776"/>
    <cellStyle name="40% - Accent4 2 14" xfId="777"/>
    <cellStyle name="40% - Accent4 2 15" xfId="778"/>
    <cellStyle name="40% - Accent4 2 16" xfId="779"/>
    <cellStyle name="40% - Accent4 2 17" xfId="780"/>
    <cellStyle name="40% - Accent4 2 18" xfId="781"/>
    <cellStyle name="40% - Accent4 2 19" xfId="782"/>
    <cellStyle name="40% - Accent4 2 2" xfId="783"/>
    <cellStyle name="40% - Accent4 2 20" xfId="784"/>
    <cellStyle name="40% - Accent4 2 21" xfId="785"/>
    <cellStyle name="40% - Accent4 2 22" xfId="786"/>
    <cellStyle name="40% - Accent4 2 23" xfId="787"/>
    <cellStyle name="40% - Accent4 2 3" xfId="788"/>
    <cellStyle name="40% - Accent4 2 4" xfId="789"/>
    <cellStyle name="40% - Accent4 2 5" xfId="790"/>
    <cellStyle name="40% - Accent4 2 6" xfId="791"/>
    <cellStyle name="40% - Accent4 2 7" xfId="792"/>
    <cellStyle name="40% - Accent4 2 8" xfId="793"/>
    <cellStyle name="40% - Accent4 2 9" xfId="794"/>
    <cellStyle name="40% - Accent4 3" xfId="795"/>
    <cellStyle name="40% - Accent4 3 10" xfId="796"/>
    <cellStyle name="40% - Accent4 3 11" xfId="797"/>
    <cellStyle name="40% - Accent4 3 12" xfId="798"/>
    <cellStyle name="40% - Accent4 3 13" xfId="799"/>
    <cellStyle name="40% - Accent4 3 14" xfId="800"/>
    <cellStyle name="40% - Accent4 3 15" xfId="801"/>
    <cellStyle name="40% - Accent4 3 16" xfId="802"/>
    <cellStyle name="40% - Accent4 3 17" xfId="803"/>
    <cellStyle name="40% - Accent4 3 18" xfId="804"/>
    <cellStyle name="40% - Accent4 3 19" xfId="805"/>
    <cellStyle name="40% - Accent4 3 2" xfId="806"/>
    <cellStyle name="40% - Accent4 3 20" xfId="807"/>
    <cellStyle name="40% - Accent4 3 21" xfId="808"/>
    <cellStyle name="40% - Accent4 3 22" xfId="809"/>
    <cellStyle name="40% - Accent4 3 23" xfId="810"/>
    <cellStyle name="40% - Accent4 3 3" xfId="811"/>
    <cellStyle name="40% - Accent4 3 4" xfId="812"/>
    <cellStyle name="40% - Accent4 3 5" xfId="813"/>
    <cellStyle name="40% - Accent4 3 6" xfId="814"/>
    <cellStyle name="40% - Accent4 3 7" xfId="815"/>
    <cellStyle name="40% - Accent4 3 8" xfId="816"/>
    <cellStyle name="40% - Accent4 3 9" xfId="817"/>
    <cellStyle name="40% - Accent4 4" xfId="818"/>
    <cellStyle name="40% - Accent4 4 10" xfId="819"/>
    <cellStyle name="40% - Accent4 4 11" xfId="820"/>
    <cellStyle name="40% - Accent4 4 12" xfId="821"/>
    <cellStyle name="40% - Accent4 4 13" xfId="822"/>
    <cellStyle name="40% - Accent4 4 14" xfId="823"/>
    <cellStyle name="40% - Accent4 4 15" xfId="824"/>
    <cellStyle name="40% - Accent4 4 16" xfId="825"/>
    <cellStyle name="40% - Accent4 4 17" xfId="826"/>
    <cellStyle name="40% - Accent4 4 18" xfId="827"/>
    <cellStyle name="40% - Accent4 4 19" xfId="828"/>
    <cellStyle name="40% - Accent4 4 2" xfId="829"/>
    <cellStyle name="40% - Accent4 4 20" xfId="830"/>
    <cellStyle name="40% - Accent4 4 21" xfId="831"/>
    <cellStyle name="40% - Accent4 4 22" xfId="832"/>
    <cellStyle name="40% - Accent4 4 23" xfId="833"/>
    <cellStyle name="40% - Accent4 4 3" xfId="834"/>
    <cellStyle name="40% - Accent4 4 4" xfId="835"/>
    <cellStyle name="40% - Accent4 4 5" xfId="836"/>
    <cellStyle name="40% - Accent4 4 6" xfId="837"/>
    <cellStyle name="40% - Accent4 4 7" xfId="838"/>
    <cellStyle name="40% - Accent4 4 8" xfId="839"/>
    <cellStyle name="40% - Accent4 4 9" xfId="840"/>
    <cellStyle name="40% - Accent4 5" xfId="841"/>
    <cellStyle name="40% - Accent4 5 2" xfId="842"/>
    <cellStyle name="40% - Accent4 6" xfId="843"/>
    <cellStyle name="40% - Accent4 6 2" xfId="844"/>
    <cellStyle name="40% - Accent4 7" xfId="845"/>
    <cellStyle name="40% - Accent4 7 2" xfId="846"/>
    <cellStyle name="40% - Accent4 8" xfId="847"/>
    <cellStyle name="40% - Accent4 8 2" xfId="848"/>
    <cellStyle name="40% - Accent4 9" xfId="849"/>
    <cellStyle name="40% - Accent4 9 2" xfId="850"/>
    <cellStyle name="40% - Accent5" xfId="851" builtinId="47" customBuiltin="1"/>
    <cellStyle name="40% - Accent5 10" xfId="852"/>
    <cellStyle name="40% - Accent5 10 2" xfId="853"/>
    <cellStyle name="40% - Accent5 11" xfId="854"/>
    <cellStyle name="40% - Accent5 11 2" xfId="855"/>
    <cellStyle name="40% - Accent5 12" xfId="856"/>
    <cellStyle name="40% - Accent5 2" xfId="857"/>
    <cellStyle name="40% - Accent5 2 10" xfId="858"/>
    <cellStyle name="40% - Accent5 2 11" xfId="859"/>
    <cellStyle name="40% - Accent5 2 12" xfId="860"/>
    <cellStyle name="40% - Accent5 2 13" xfId="861"/>
    <cellStyle name="40% - Accent5 2 14" xfId="862"/>
    <cellStyle name="40% - Accent5 2 15" xfId="863"/>
    <cellStyle name="40% - Accent5 2 16" xfId="864"/>
    <cellStyle name="40% - Accent5 2 17" xfId="865"/>
    <cellStyle name="40% - Accent5 2 18" xfId="866"/>
    <cellStyle name="40% - Accent5 2 19" xfId="867"/>
    <cellStyle name="40% - Accent5 2 2" xfId="868"/>
    <cellStyle name="40% - Accent5 2 20" xfId="869"/>
    <cellStyle name="40% - Accent5 2 21" xfId="870"/>
    <cellStyle name="40% - Accent5 2 22" xfId="871"/>
    <cellStyle name="40% - Accent5 2 23" xfId="872"/>
    <cellStyle name="40% - Accent5 2 3" xfId="873"/>
    <cellStyle name="40% - Accent5 2 4" xfId="874"/>
    <cellStyle name="40% - Accent5 2 5" xfId="875"/>
    <cellStyle name="40% - Accent5 2 6" xfId="876"/>
    <cellStyle name="40% - Accent5 2 7" xfId="877"/>
    <cellStyle name="40% - Accent5 2 8" xfId="878"/>
    <cellStyle name="40% - Accent5 2 9" xfId="879"/>
    <cellStyle name="40% - Accent5 3" xfId="880"/>
    <cellStyle name="40% - Accent5 3 10" xfId="881"/>
    <cellStyle name="40% - Accent5 3 11" xfId="882"/>
    <cellStyle name="40% - Accent5 3 12" xfId="883"/>
    <cellStyle name="40% - Accent5 3 13" xfId="884"/>
    <cellStyle name="40% - Accent5 3 14" xfId="885"/>
    <cellStyle name="40% - Accent5 3 15" xfId="886"/>
    <cellStyle name="40% - Accent5 3 16" xfId="887"/>
    <cellStyle name="40% - Accent5 3 17" xfId="888"/>
    <cellStyle name="40% - Accent5 3 18" xfId="889"/>
    <cellStyle name="40% - Accent5 3 19" xfId="890"/>
    <cellStyle name="40% - Accent5 3 2" xfId="891"/>
    <cellStyle name="40% - Accent5 3 20" xfId="892"/>
    <cellStyle name="40% - Accent5 3 21" xfId="893"/>
    <cellStyle name="40% - Accent5 3 22" xfId="894"/>
    <cellStyle name="40% - Accent5 3 23" xfId="895"/>
    <cellStyle name="40% - Accent5 3 3" xfId="896"/>
    <cellStyle name="40% - Accent5 3 4" xfId="897"/>
    <cellStyle name="40% - Accent5 3 5" xfId="898"/>
    <cellStyle name="40% - Accent5 3 6" xfId="899"/>
    <cellStyle name="40% - Accent5 3 7" xfId="900"/>
    <cellStyle name="40% - Accent5 3 8" xfId="901"/>
    <cellStyle name="40% - Accent5 3 9" xfId="902"/>
    <cellStyle name="40% - Accent5 4" xfId="903"/>
    <cellStyle name="40% - Accent5 4 10" xfId="904"/>
    <cellStyle name="40% - Accent5 4 11" xfId="905"/>
    <cellStyle name="40% - Accent5 4 12" xfId="906"/>
    <cellStyle name="40% - Accent5 4 13" xfId="907"/>
    <cellStyle name="40% - Accent5 4 14" xfId="908"/>
    <cellStyle name="40% - Accent5 4 15" xfId="909"/>
    <cellStyle name="40% - Accent5 4 16" xfId="910"/>
    <cellStyle name="40% - Accent5 4 17" xfId="911"/>
    <cellStyle name="40% - Accent5 4 18" xfId="912"/>
    <cellStyle name="40% - Accent5 4 19" xfId="913"/>
    <cellStyle name="40% - Accent5 4 2" xfId="914"/>
    <cellStyle name="40% - Accent5 4 20" xfId="915"/>
    <cellStyle name="40% - Accent5 4 21" xfId="916"/>
    <cellStyle name="40% - Accent5 4 22" xfId="917"/>
    <cellStyle name="40% - Accent5 4 23" xfId="918"/>
    <cellStyle name="40% - Accent5 4 3" xfId="919"/>
    <cellStyle name="40% - Accent5 4 4" xfId="920"/>
    <cellStyle name="40% - Accent5 4 5" xfId="921"/>
    <cellStyle name="40% - Accent5 4 6" xfId="922"/>
    <cellStyle name="40% - Accent5 4 7" xfId="923"/>
    <cellStyle name="40% - Accent5 4 8" xfId="924"/>
    <cellStyle name="40% - Accent5 4 9" xfId="925"/>
    <cellStyle name="40% - Accent5 5" xfId="926"/>
    <cellStyle name="40% - Accent5 5 2" xfId="927"/>
    <cellStyle name="40% - Accent5 6" xfId="928"/>
    <cellStyle name="40% - Accent5 6 2" xfId="929"/>
    <cellStyle name="40% - Accent5 7" xfId="930"/>
    <cellStyle name="40% - Accent5 7 2" xfId="931"/>
    <cellStyle name="40% - Accent5 8" xfId="932"/>
    <cellStyle name="40% - Accent5 8 2" xfId="933"/>
    <cellStyle name="40% - Accent5 9" xfId="934"/>
    <cellStyle name="40% - Accent5 9 2" xfId="935"/>
    <cellStyle name="40% - Accent6" xfId="936" builtinId="51" customBuiltin="1"/>
    <cellStyle name="40% - Accent6 10" xfId="937"/>
    <cellStyle name="40% - Accent6 10 2" xfId="938"/>
    <cellStyle name="40% - Accent6 11" xfId="939"/>
    <cellStyle name="40% - Accent6 11 2" xfId="940"/>
    <cellStyle name="40% - Accent6 12" xfId="941"/>
    <cellStyle name="40% - Accent6 2" xfId="942"/>
    <cellStyle name="40% - Accent6 2 10" xfId="943"/>
    <cellStyle name="40% - Accent6 2 11" xfId="944"/>
    <cellStyle name="40% - Accent6 2 12" xfId="945"/>
    <cellStyle name="40% - Accent6 2 13" xfId="946"/>
    <cellStyle name="40% - Accent6 2 14" xfId="947"/>
    <cellStyle name="40% - Accent6 2 15" xfId="948"/>
    <cellStyle name="40% - Accent6 2 16" xfId="949"/>
    <cellStyle name="40% - Accent6 2 17" xfId="950"/>
    <cellStyle name="40% - Accent6 2 18" xfId="951"/>
    <cellStyle name="40% - Accent6 2 19" xfId="952"/>
    <cellStyle name="40% - Accent6 2 2" xfId="953"/>
    <cellStyle name="40% - Accent6 2 20" xfId="954"/>
    <cellStyle name="40% - Accent6 2 21" xfId="955"/>
    <cellStyle name="40% - Accent6 2 22" xfId="956"/>
    <cellStyle name="40% - Accent6 2 23" xfId="957"/>
    <cellStyle name="40% - Accent6 2 3" xfId="958"/>
    <cellStyle name="40% - Accent6 2 4" xfId="959"/>
    <cellStyle name="40% - Accent6 2 5" xfId="960"/>
    <cellStyle name="40% - Accent6 2 6" xfId="961"/>
    <cellStyle name="40% - Accent6 2 7" xfId="962"/>
    <cellStyle name="40% - Accent6 2 8" xfId="963"/>
    <cellStyle name="40% - Accent6 2 9" xfId="964"/>
    <cellStyle name="40% - Accent6 3" xfId="965"/>
    <cellStyle name="40% - Accent6 3 10" xfId="966"/>
    <cellStyle name="40% - Accent6 3 11" xfId="967"/>
    <cellStyle name="40% - Accent6 3 12" xfId="968"/>
    <cellStyle name="40% - Accent6 3 13" xfId="969"/>
    <cellStyle name="40% - Accent6 3 14" xfId="970"/>
    <cellStyle name="40% - Accent6 3 15" xfId="971"/>
    <cellStyle name="40% - Accent6 3 16" xfId="972"/>
    <cellStyle name="40% - Accent6 3 17" xfId="973"/>
    <cellStyle name="40% - Accent6 3 18" xfId="974"/>
    <cellStyle name="40% - Accent6 3 19" xfId="975"/>
    <cellStyle name="40% - Accent6 3 2" xfId="976"/>
    <cellStyle name="40% - Accent6 3 20" xfId="977"/>
    <cellStyle name="40% - Accent6 3 21" xfId="978"/>
    <cellStyle name="40% - Accent6 3 22" xfId="979"/>
    <cellStyle name="40% - Accent6 3 23" xfId="980"/>
    <cellStyle name="40% - Accent6 3 3" xfId="981"/>
    <cellStyle name="40% - Accent6 3 4" xfId="982"/>
    <cellStyle name="40% - Accent6 3 5" xfId="983"/>
    <cellStyle name="40% - Accent6 3 6" xfId="984"/>
    <cellStyle name="40% - Accent6 3 7" xfId="985"/>
    <cellStyle name="40% - Accent6 3 8" xfId="986"/>
    <cellStyle name="40% - Accent6 3 9" xfId="987"/>
    <cellStyle name="40% - Accent6 4" xfId="988"/>
    <cellStyle name="40% - Accent6 4 10" xfId="989"/>
    <cellStyle name="40% - Accent6 4 11" xfId="990"/>
    <cellStyle name="40% - Accent6 4 12" xfId="991"/>
    <cellStyle name="40% - Accent6 4 13" xfId="992"/>
    <cellStyle name="40% - Accent6 4 14" xfId="993"/>
    <cellStyle name="40% - Accent6 4 15" xfId="994"/>
    <cellStyle name="40% - Accent6 4 16" xfId="995"/>
    <cellStyle name="40% - Accent6 4 17" xfId="996"/>
    <cellStyle name="40% - Accent6 4 18" xfId="997"/>
    <cellStyle name="40% - Accent6 4 19" xfId="998"/>
    <cellStyle name="40% - Accent6 4 2" xfId="999"/>
    <cellStyle name="40% - Accent6 4 20" xfId="1000"/>
    <cellStyle name="40% - Accent6 4 21" xfId="1001"/>
    <cellStyle name="40% - Accent6 4 22" xfId="1002"/>
    <cellStyle name="40% - Accent6 4 23" xfId="1003"/>
    <cellStyle name="40% - Accent6 4 3" xfId="1004"/>
    <cellStyle name="40% - Accent6 4 4" xfId="1005"/>
    <cellStyle name="40% - Accent6 4 5" xfId="1006"/>
    <cellStyle name="40% - Accent6 4 6" xfId="1007"/>
    <cellStyle name="40% - Accent6 4 7" xfId="1008"/>
    <cellStyle name="40% - Accent6 4 8" xfId="1009"/>
    <cellStyle name="40% - Accent6 4 9" xfId="1010"/>
    <cellStyle name="40% - Accent6 5" xfId="1011"/>
    <cellStyle name="40% - Accent6 5 2" xfId="1012"/>
    <cellStyle name="40% - Accent6 6" xfId="1013"/>
    <cellStyle name="40% - Accent6 6 2" xfId="1014"/>
    <cellStyle name="40% - Accent6 7" xfId="1015"/>
    <cellStyle name="40% - Accent6 7 2" xfId="1016"/>
    <cellStyle name="40% - Accent6 8" xfId="1017"/>
    <cellStyle name="40% - Accent6 8 2" xfId="1018"/>
    <cellStyle name="40% - Accent6 9" xfId="1019"/>
    <cellStyle name="40% - Accent6 9 2" xfId="1020"/>
    <cellStyle name="60% - Accent1" xfId="1021" builtinId="32" customBuiltin="1"/>
    <cellStyle name="60% - Accent1 2" xfId="1022"/>
    <cellStyle name="60% - Accent1 3" xfId="1023"/>
    <cellStyle name="60% - Accent1 4" xfId="1024"/>
    <cellStyle name="60% - Accent2" xfId="1025" builtinId="36" customBuiltin="1"/>
    <cellStyle name="60% - Accent2 2" xfId="1026"/>
    <cellStyle name="60% - Accent2 3" xfId="1027"/>
    <cellStyle name="60% - Accent2 4" xfId="1028"/>
    <cellStyle name="60% - Accent3" xfId="1029" builtinId="40" customBuiltin="1"/>
    <cellStyle name="60% - Accent3 2" xfId="1030"/>
    <cellStyle name="60% - Accent3 3" xfId="1031"/>
    <cellStyle name="60% - Accent3 4" xfId="1032"/>
    <cellStyle name="60% - Accent4" xfId="1033" builtinId="44" customBuiltin="1"/>
    <cellStyle name="60% - Accent4 2" xfId="1034"/>
    <cellStyle name="60% - Accent4 3" xfId="1035"/>
    <cellStyle name="60% - Accent4 4" xfId="1036"/>
    <cellStyle name="60% - Accent5" xfId="1037" builtinId="48" customBuiltin="1"/>
    <cellStyle name="60% - Accent5 2" xfId="1038"/>
    <cellStyle name="60% - Accent5 3" xfId="1039"/>
    <cellStyle name="60% - Accent5 4" xfId="1040"/>
    <cellStyle name="60% - Accent6" xfId="1041" builtinId="52" customBuiltin="1"/>
    <cellStyle name="60% - Accent6 2" xfId="1042"/>
    <cellStyle name="60% - Accent6 3" xfId="1043"/>
    <cellStyle name="60% - Accent6 4" xfId="1044"/>
    <cellStyle name="Accent1" xfId="1045" builtinId="29" customBuiltin="1"/>
    <cellStyle name="Accent1 2" xfId="1046"/>
    <cellStyle name="Accent1 3" xfId="1047"/>
    <cellStyle name="Accent1 4" xfId="1048"/>
    <cellStyle name="Accent2" xfId="1049" builtinId="33" customBuiltin="1"/>
    <cellStyle name="Accent2 2" xfId="1050"/>
    <cellStyle name="Accent2 3" xfId="1051"/>
    <cellStyle name="Accent2 4" xfId="1052"/>
    <cellStyle name="Accent3" xfId="1053" builtinId="37" customBuiltin="1"/>
    <cellStyle name="Accent3 2" xfId="1054"/>
    <cellStyle name="Accent3 3" xfId="1055"/>
    <cellStyle name="Accent3 4" xfId="1056"/>
    <cellStyle name="Accent4" xfId="1057" builtinId="41" customBuiltin="1"/>
    <cellStyle name="Accent4 2" xfId="1058"/>
    <cellStyle name="Accent4 3" xfId="1059"/>
    <cellStyle name="Accent4 4" xfId="1060"/>
    <cellStyle name="Accent5" xfId="1061" builtinId="45" customBuiltin="1"/>
    <cellStyle name="Accent5 2" xfId="1062"/>
    <cellStyle name="Accent5 3" xfId="1063"/>
    <cellStyle name="Accent5 4" xfId="1064"/>
    <cellStyle name="Accent6" xfId="1065" builtinId="49" customBuiltin="1"/>
    <cellStyle name="Accent6 2" xfId="1066"/>
    <cellStyle name="Accent6 3" xfId="1067"/>
    <cellStyle name="Accent6 4" xfId="1068"/>
    <cellStyle name="Bad" xfId="1069" builtinId="27" customBuiltin="1"/>
    <cellStyle name="Bad 2" xfId="1070"/>
    <cellStyle name="Bad 3" xfId="1071"/>
    <cellStyle name="Bad 4" xfId="1072"/>
    <cellStyle name="Calculation" xfId="1073" builtinId="22" customBuiltin="1"/>
    <cellStyle name="Calculation 2" xfId="1074"/>
    <cellStyle name="Calculation 3" xfId="1075"/>
    <cellStyle name="Calculation 4" xfId="1076"/>
    <cellStyle name="Check Cell" xfId="1077" builtinId="23" customBuiltin="1"/>
    <cellStyle name="Check Cell 2" xfId="1078"/>
    <cellStyle name="Check Cell 3" xfId="1079"/>
    <cellStyle name="Check Cell 4" xfId="1080"/>
    <cellStyle name="Comma" xfId="1081" builtinId="3"/>
    <cellStyle name="Comma 10" xfId="1082"/>
    <cellStyle name="Comma 10 10" xfId="1083"/>
    <cellStyle name="Comma 10 11" xfId="1084"/>
    <cellStyle name="Comma 10 12" xfId="1085"/>
    <cellStyle name="Comma 10 13" xfId="1086"/>
    <cellStyle name="Comma 10 14" xfId="1087"/>
    <cellStyle name="Comma 10 15" xfId="1088"/>
    <cellStyle name="Comma 10 16" xfId="1089"/>
    <cellStyle name="Comma 10 17" xfId="1090"/>
    <cellStyle name="Comma 10 18" xfId="1091"/>
    <cellStyle name="Comma 10 19" xfId="1092"/>
    <cellStyle name="Comma 10 2" xfId="1093"/>
    <cellStyle name="Comma 10 20" xfId="1094"/>
    <cellStyle name="Comma 10 3" xfId="1095"/>
    <cellStyle name="Comma 10 3 2" xfId="1096"/>
    <cellStyle name="Comma 10 3 2 2" xfId="1097"/>
    <cellStyle name="Comma 10 3 2 2 2" xfId="1098"/>
    <cellStyle name="Comma 10 3 2 3" xfId="1099"/>
    <cellStyle name="Comma 10 3 2 3 2" xfId="1100"/>
    <cellStyle name="Comma 10 3 2 4" xfId="1101"/>
    <cellStyle name="Comma 10 3 2 4 2" xfId="1102"/>
    <cellStyle name="Comma 10 3 2 5" xfId="1103"/>
    <cellStyle name="Comma 10 3 2 5 2" xfId="1104"/>
    <cellStyle name="Comma 10 3 2 6" xfId="1105"/>
    <cellStyle name="Comma 10 3 2 6 2" xfId="1106"/>
    <cellStyle name="Comma 10 3 2 7" xfId="1107"/>
    <cellStyle name="Comma 10 3 3" xfId="1108"/>
    <cellStyle name="Comma 10 3 3 2" xfId="1109"/>
    <cellStyle name="Comma 10 3 3 2 2" xfId="1110"/>
    <cellStyle name="Comma 10 3 3 3" xfId="1111"/>
    <cellStyle name="Comma 10 3 3 3 2" xfId="1112"/>
    <cellStyle name="Comma 10 3 3 4" xfId="1113"/>
    <cellStyle name="Comma 10 3 3 4 2" xfId="1114"/>
    <cellStyle name="Comma 10 3 3 5" xfId="1115"/>
    <cellStyle name="Comma 10 3 3 5 2" xfId="1116"/>
    <cellStyle name="Comma 10 3 3 6" xfId="1117"/>
    <cellStyle name="Comma 10 3 3 6 2" xfId="1118"/>
    <cellStyle name="Comma 10 3 3 7" xfId="1119"/>
    <cellStyle name="Comma 10 4" xfId="1120"/>
    <cellStyle name="Comma 10 5" xfId="1121"/>
    <cellStyle name="Comma 10 6" xfId="1122"/>
    <cellStyle name="Comma 10 7" xfId="1123"/>
    <cellStyle name="Comma 10 8" xfId="1124"/>
    <cellStyle name="Comma 10 9" xfId="1125"/>
    <cellStyle name="Comma 11" xfId="1126"/>
    <cellStyle name="Comma 11 10" xfId="1127"/>
    <cellStyle name="Comma 11 11" xfId="1128"/>
    <cellStyle name="Comma 11 12" xfId="1129"/>
    <cellStyle name="Comma 11 12 2" xfId="1130"/>
    <cellStyle name="Comma 11 13" xfId="1131"/>
    <cellStyle name="Comma 11 13 2" xfId="1132"/>
    <cellStyle name="Comma 11 14" xfId="1133"/>
    <cellStyle name="Comma 11 14 2" xfId="1134"/>
    <cellStyle name="Comma 11 15" xfId="1135"/>
    <cellStyle name="Comma 11 15 2" xfId="1136"/>
    <cellStyle name="Comma 11 16" xfId="1137"/>
    <cellStyle name="Comma 11 2" xfId="1138"/>
    <cellStyle name="Comma 11 2 2" xfId="1139"/>
    <cellStyle name="Comma 11 3" xfId="1140"/>
    <cellStyle name="Comma 11 4" xfId="1141"/>
    <cellStyle name="Comma 11 5" xfId="1142"/>
    <cellStyle name="Comma 11 6" xfId="1143"/>
    <cellStyle name="Comma 11 7" xfId="1144"/>
    <cellStyle name="Comma 11 8" xfId="1145"/>
    <cellStyle name="Comma 11 9" xfId="1146"/>
    <cellStyle name="Comma 12" xfId="1147"/>
    <cellStyle name="Comma 13" xfId="1148"/>
    <cellStyle name="Comma 14" xfId="1149"/>
    <cellStyle name="Comma 15" xfId="1150"/>
    <cellStyle name="Comma 16" xfId="1151"/>
    <cellStyle name="Comma 16 2" xfId="1152"/>
    <cellStyle name="Comma 16 3" xfId="1153"/>
    <cellStyle name="Comma 16 3 2" xfId="1154"/>
    <cellStyle name="Comma 16 4" xfId="1155"/>
    <cellStyle name="Comma 16 4 2" xfId="1156"/>
    <cellStyle name="Comma 16 5" xfId="1157"/>
    <cellStyle name="Comma 16 5 2" xfId="1158"/>
    <cellStyle name="Comma 16 6" xfId="1159"/>
    <cellStyle name="Comma 16 6 2" xfId="1160"/>
    <cellStyle name="Comma 16 7" xfId="1161"/>
    <cellStyle name="Comma 17" xfId="1162"/>
    <cellStyle name="Comma 18" xfId="1163"/>
    <cellStyle name="Comma 19" xfId="1164"/>
    <cellStyle name="Comma 19 2" xfId="1165"/>
    <cellStyle name="Comma 19 3" xfId="1166"/>
    <cellStyle name="Comma 19 4" xfId="1167"/>
    <cellStyle name="Comma 19 5" xfId="1168"/>
    <cellStyle name="Comma 2 10" xfId="1169"/>
    <cellStyle name="Comma 2 11" xfId="1170"/>
    <cellStyle name="Comma 2 12" xfId="1171"/>
    <cellStyle name="Comma 2 12 2" xfId="1172"/>
    <cellStyle name="Comma 2 13" xfId="1173"/>
    <cellStyle name="Comma 2 14" xfId="1174"/>
    <cellStyle name="Comma 2 15" xfId="1175"/>
    <cellStyle name="Comma 2 16" xfId="1176"/>
    <cellStyle name="Comma 2 17" xfId="1177"/>
    <cellStyle name="Comma 2 18" xfId="1178"/>
    <cellStyle name="Comma 2 19" xfId="1179"/>
    <cellStyle name="Comma 2 2" xfId="1180"/>
    <cellStyle name="Comma 2 2 10" xfId="1181"/>
    <cellStyle name="Comma 2 2 11" xfId="1182"/>
    <cellStyle name="Comma 2 2 12" xfId="1183"/>
    <cellStyle name="Comma 2 2 13" xfId="1184"/>
    <cellStyle name="Comma 2 2 14" xfId="1185"/>
    <cellStyle name="Comma 2 2 15" xfId="1186"/>
    <cellStyle name="Comma 2 2 16" xfId="1187"/>
    <cellStyle name="Comma 2 2 17" xfId="1188"/>
    <cellStyle name="Comma 2 2 18" xfId="1189"/>
    <cellStyle name="Comma 2 2 19" xfId="1190"/>
    <cellStyle name="Comma 2 2 2" xfId="1191"/>
    <cellStyle name="Comma 2 2 2 10" xfId="1192"/>
    <cellStyle name="Comma 2 2 2 11" xfId="1193"/>
    <cellStyle name="Comma 2 2 2 12" xfId="1194"/>
    <cellStyle name="Comma 2 2 2 13" xfId="1195"/>
    <cellStyle name="Comma 2 2 2 14" xfId="1196"/>
    <cellStyle name="Comma 2 2 2 15" xfId="1197"/>
    <cellStyle name="Comma 2 2 2 16" xfId="1198"/>
    <cellStyle name="Comma 2 2 2 17" xfId="1199"/>
    <cellStyle name="Comma 2 2 2 2" xfId="1200"/>
    <cellStyle name="Comma 2 2 2 3" xfId="1201"/>
    <cellStyle name="Comma 2 2 2 4" xfId="1202"/>
    <cellStyle name="Comma 2 2 2 5" xfId="1203"/>
    <cellStyle name="Comma 2 2 2 6" xfId="1204"/>
    <cellStyle name="Comma 2 2 2 7" xfId="1205"/>
    <cellStyle name="Comma 2 2 2 8" xfId="1206"/>
    <cellStyle name="Comma 2 2 2 9" xfId="1207"/>
    <cellStyle name="Comma 2 2 20" xfId="1208"/>
    <cellStyle name="Comma 2 2 21" xfId="1209"/>
    <cellStyle name="Comma 2 2 22" xfId="1210"/>
    <cellStyle name="Comma 2 2 23" xfId="1211"/>
    <cellStyle name="Comma 2 2 24" xfId="1212"/>
    <cellStyle name="Comma 2 2 25" xfId="1213"/>
    <cellStyle name="Comma 2 2 26" xfId="1214"/>
    <cellStyle name="Comma 2 2 27" xfId="1215"/>
    <cellStyle name="Comma 2 2 28" xfId="1216"/>
    <cellStyle name="Comma 2 2 29" xfId="1217"/>
    <cellStyle name="Comma 2 2 3" xfId="1218"/>
    <cellStyle name="Comma 2 2 30" xfId="1219"/>
    <cellStyle name="Comma 2 2 4" xfId="1220"/>
    <cellStyle name="Comma 2 2 5" xfId="1221"/>
    <cellStyle name="Comma 2 2 6" xfId="1222"/>
    <cellStyle name="Comma 2 2 7" xfId="1223"/>
    <cellStyle name="Comma 2 2 8" xfId="1224"/>
    <cellStyle name="Comma 2 2 9" xfId="1225"/>
    <cellStyle name="Comma 2 20" xfId="1226"/>
    <cellStyle name="Comma 2 21" xfId="1227"/>
    <cellStyle name="Comma 2 22" xfId="1228"/>
    <cellStyle name="Comma 2 23" xfId="1229"/>
    <cellStyle name="Comma 2 24" xfId="1230"/>
    <cellStyle name="Comma 2 24 2" xfId="1231"/>
    <cellStyle name="Comma 2 25" xfId="1232"/>
    <cellStyle name="Comma 2 26" xfId="1233"/>
    <cellStyle name="Comma 2 27" xfId="1234"/>
    <cellStyle name="Comma 2 28" xfId="1235"/>
    <cellStyle name="Comma 2 29" xfId="1236"/>
    <cellStyle name="Comma 2 3" xfId="1237"/>
    <cellStyle name="Comma 2 3 2" xfId="1238"/>
    <cellStyle name="Comma 2 30" xfId="1239"/>
    <cellStyle name="Comma 2 31" xfId="1240"/>
    <cellStyle name="Comma 2 32" xfId="1241"/>
    <cellStyle name="Comma 2 4" xfId="1242"/>
    <cellStyle name="Comma 2 5" xfId="1243"/>
    <cellStyle name="Comma 2 6" xfId="1244"/>
    <cellStyle name="Comma 2 7" xfId="1245"/>
    <cellStyle name="Comma 2 8" xfId="1246"/>
    <cellStyle name="Comma 2 9" xfId="1247"/>
    <cellStyle name="Comma 20 2" xfId="1248"/>
    <cellStyle name="Comma 20 2 2" xfId="1249"/>
    <cellStyle name="Comma 20 3" xfId="1250"/>
    <cellStyle name="Comma 20 3 2" xfId="1251"/>
    <cellStyle name="Comma 20 4" xfId="1252"/>
    <cellStyle name="Comma 20 4 2" xfId="1253"/>
    <cellStyle name="Comma 21 2" xfId="1254"/>
    <cellStyle name="Comma 21 3" xfId="1255"/>
    <cellStyle name="Comma 21 3 2" xfId="1256"/>
    <cellStyle name="Comma 22 2" xfId="1257"/>
    <cellStyle name="Comma 23 2" xfId="1258"/>
    <cellStyle name="Comma 24 2" xfId="1259"/>
    <cellStyle name="Comma 25 2" xfId="1260"/>
    <cellStyle name="Comma 27 2" xfId="1261"/>
    <cellStyle name="Comma 28 2" xfId="1262"/>
    <cellStyle name="Comma 29" xfId="1263"/>
    <cellStyle name="Comma 29 2" xfId="1264"/>
    <cellStyle name="Comma 3 10" xfId="1265"/>
    <cellStyle name="Comma 3 11" xfId="1266"/>
    <cellStyle name="Comma 3 12" xfId="1267"/>
    <cellStyle name="Comma 3 13" xfId="1268"/>
    <cellStyle name="Comma 3 14" xfId="1269"/>
    <cellStyle name="Comma 3 15" xfId="1270"/>
    <cellStyle name="Comma 3 16" xfId="1271"/>
    <cellStyle name="Comma 3 17" xfId="1272"/>
    <cellStyle name="Comma 3 18" xfId="1273"/>
    <cellStyle name="Comma 3 19" xfId="1274"/>
    <cellStyle name="Comma 3 2" xfId="1275"/>
    <cellStyle name="Comma 3 2 10" xfId="1276"/>
    <cellStyle name="Comma 3 2 11" xfId="1277"/>
    <cellStyle name="Comma 3 2 12" xfId="1278"/>
    <cellStyle name="Comma 3 2 13" xfId="1279"/>
    <cellStyle name="Comma 3 2 14" xfId="1280"/>
    <cellStyle name="Comma 3 2 15" xfId="1281"/>
    <cellStyle name="Comma 3 2 16" xfId="1282"/>
    <cellStyle name="Comma 3 2 17" xfId="1283"/>
    <cellStyle name="Comma 3 2 18" xfId="1284"/>
    <cellStyle name="Comma 3 2 19" xfId="1285"/>
    <cellStyle name="Comma 3 2 2" xfId="1286"/>
    <cellStyle name="Comma 3 2 2 10" xfId="1287"/>
    <cellStyle name="Comma 3 2 2 10 2" xfId="1288"/>
    <cellStyle name="Comma 3 2 2 11" xfId="1289"/>
    <cellStyle name="Comma 3 2 2 12" xfId="1290"/>
    <cellStyle name="Comma 3 2 2 13" xfId="1291"/>
    <cellStyle name="Comma 3 2 2 14" xfId="1292"/>
    <cellStyle name="Comma 3 2 2 15" xfId="1293"/>
    <cellStyle name="Comma 3 2 2 16" xfId="1294"/>
    <cellStyle name="Comma 3 2 2 17" xfId="1295"/>
    <cellStyle name="Comma 3 2 2 18" xfId="1296"/>
    <cellStyle name="Comma 3 2 2 2" xfId="1297"/>
    <cellStyle name="Comma 3 2 2 2 2" xfId="1298"/>
    <cellStyle name="Comma 3 2 2 2 2 2" xfId="1299"/>
    <cellStyle name="Comma 3 2 2 2 2 2 2" xfId="1300"/>
    <cellStyle name="Comma 3 2 2 2 2 2 3" xfId="1301"/>
    <cellStyle name="Comma 3 2 2 2 2 2 4" xfId="1302"/>
    <cellStyle name="Comma 3 2 2 2 2 2 5" xfId="1303"/>
    <cellStyle name="Comma 3 2 2 2 2 2 6" xfId="1304"/>
    <cellStyle name="Comma 3 2 2 2 2 2 7" xfId="1305"/>
    <cellStyle name="Comma 3 2 2 2 2 2 8" xfId="1306"/>
    <cellStyle name="Comma 3 2 2 2 2 3" xfId="1307"/>
    <cellStyle name="Comma 3 2 2 2 2 4" xfId="1308"/>
    <cellStyle name="Comma 3 2 2 2 2 5" xfId="1309"/>
    <cellStyle name="Comma 3 2 2 2 2 6" xfId="1310"/>
    <cellStyle name="Comma 3 2 2 2 2 7" xfId="1311"/>
    <cellStyle name="Comma 3 2 2 2 2 8" xfId="1312"/>
    <cellStyle name="Comma 3 2 2 2 3" xfId="1313"/>
    <cellStyle name="Comma 3 2 2 2 4" xfId="1314"/>
    <cellStyle name="Comma 3 2 2 2 5" xfId="1315"/>
    <cellStyle name="Comma 3 2 2 2 6" xfId="1316"/>
    <cellStyle name="Comma 3 2 2 2 7" xfId="1317"/>
    <cellStyle name="Comma 3 2 2 2 8" xfId="1318"/>
    <cellStyle name="Comma 3 2 2 3" xfId="1319"/>
    <cellStyle name="Comma 3 2 2 3 2" xfId="1320"/>
    <cellStyle name="Comma 3 2 2 4" xfId="1321"/>
    <cellStyle name="Comma 3 2 2 4 2" xfId="1322"/>
    <cellStyle name="Comma 3 2 2 5" xfId="1323"/>
    <cellStyle name="Comma 3 2 2 5 2" xfId="1324"/>
    <cellStyle name="Comma 3 2 2 6" xfId="1325"/>
    <cellStyle name="Comma 3 2 2 6 2" xfId="1326"/>
    <cellStyle name="Comma 3 2 2 7" xfId="1327"/>
    <cellStyle name="Comma 3 2 2 7 2" xfId="1328"/>
    <cellStyle name="Comma 3 2 2 8" xfId="1329"/>
    <cellStyle name="Comma 3 2 2 8 2" xfId="1330"/>
    <cellStyle name="Comma 3 2 2 9" xfId="1331"/>
    <cellStyle name="Comma 3 2 2 9 2" xfId="1332"/>
    <cellStyle name="Comma 3 2 3" xfId="1333"/>
    <cellStyle name="Comma 3 2 3 2" xfId="1334"/>
    <cellStyle name="Comma 3 2 3 2 2" xfId="1335"/>
    <cellStyle name="Comma 3 2 3 3" xfId="1336"/>
    <cellStyle name="Comma 3 2 3 3 2" xfId="1337"/>
    <cellStyle name="Comma 3 2 3 4" xfId="1338"/>
    <cellStyle name="Comma 3 2 3 4 2" xfId="1339"/>
    <cellStyle name="Comma 3 2 3 5" xfId="1340"/>
    <cellStyle name="Comma 3 2 3 5 2" xfId="1341"/>
    <cellStyle name="Comma 3 2 3 6" xfId="1342"/>
    <cellStyle name="Comma 3 2 3 6 2" xfId="1343"/>
    <cellStyle name="Comma 3 2 3 7" xfId="1344"/>
    <cellStyle name="Comma 3 2 3 8" xfId="1345"/>
    <cellStyle name="Comma 3 2 4" xfId="1346"/>
    <cellStyle name="Comma 3 2 5" xfId="1347"/>
    <cellStyle name="Comma 3 2 6" xfId="1348"/>
    <cellStyle name="Comma 3 2 7" xfId="1349"/>
    <cellStyle name="Comma 3 2 8" xfId="1350"/>
    <cellStyle name="Comma 3 2 9" xfId="1351"/>
    <cellStyle name="Comma 3 20" xfId="1352"/>
    <cellStyle name="Comma 3 21" xfId="1353"/>
    <cellStyle name="Comma 3 22" xfId="1354"/>
    <cellStyle name="Comma 3 23" xfId="1355"/>
    <cellStyle name="Comma 3 24" xfId="1356"/>
    <cellStyle name="Comma 3 25" xfId="1357"/>
    <cellStyle name="Comma 3 3" xfId="1358"/>
    <cellStyle name="Comma 3 3 10" xfId="1359"/>
    <cellStyle name="Comma 3 3 11" xfId="1360"/>
    <cellStyle name="Comma 3 3 12" xfId="1361"/>
    <cellStyle name="Comma 3 3 2" xfId="1362"/>
    <cellStyle name="Comma 3 3 3" xfId="1363"/>
    <cellStyle name="Comma 3 3 4" xfId="1364"/>
    <cellStyle name="Comma 3 3 5" xfId="1365"/>
    <cellStyle name="Comma 3 3 6" xfId="1366"/>
    <cellStyle name="Comma 3 3 7" xfId="1367"/>
    <cellStyle name="Comma 3 3 8" xfId="1368"/>
    <cellStyle name="Comma 3 3 9" xfId="1369"/>
    <cellStyle name="Comma 3 4" xfId="1370"/>
    <cellStyle name="Comma 3 5" xfId="1371"/>
    <cellStyle name="Comma 3 5 2" xfId="1372"/>
    <cellStyle name="Comma 3 6" xfId="1373"/>
    <cellStyle name="Comma 3 7" xfId="1374"/>
    <cellStyle name="Comma 3 8" xfId="1375"/>
    <cellStyle name="Comma 3 9" xfId="1376"/>
    <cellStyle name="Comma 4" xfId="1377"/>
    <cellStyle name="Comma 4 10" xfId="1378"/>
    <cellStyle name="Comma 4 11" xfId="1379"/>
    <cellStyle name="Comma 4 12" xfId="1380"/>
    <cellStyle name="Comma 4 13" xfId="1381"/>
    <cellStyle name="Comma 4 2" xfId="1382"/>
    <cellStyle name="Comma 4 2 2" xfId="1383"/>
    <cellStyle name="Comma 4 2 3" xfId="1384"/>
    <cellStyle name="Comma 4 2 4" xfId="1385"/>
    <cellStyle name="Comma 4 2 5" xfId="1386"/>
    <cellStyle name="Comma 4 2 6" xfId="1387"/>
    <cellStyle name="Comma 4 3" xfId="1388"/>
    <cellStyle name="Comma 4 4" xfId="1389"/>
    <cellStyle name="Comma 4 5" xfId="1390"/>
    <cellStyle name="Comma 4 6" xfId="1391"/>
    <cellStyle name="Comma 4 7" xfId="1392"/>
    <cellStyle name="Comma 4 8" xfId="1393"/>
    <cellStyle name="Comma 4 9" xfId="1394"/>
    <cellStyle name="Comma 5" xfId="1395"/>
    <cellStyle name="Comma 5 2" xfId="1396"/>
    <cellStyle name="Comma 5 3" xfId="1397"/>
    <cellStyle name="Comma 5 4" xfId="1398"/>
    <cellStyle name="Comma 5 5" xfId="1399"/>
    <cellStyle name="Comma 5 6" xfId="1400"/>
    <cellStyle name="Comma 5 7" xfId="1401"/>
    <cellStyle name="Comma 5 8" xfId="1402"/>
    <cellStyle name="Comma 5 9" xfId="1403"/>
    <cellStyle name="Comma 6" xfId="1404"/>
    <cellStyle name="Comma 6 10" xfId="1405"/>
    <cellStyle name="Comma 6 11" xfId="1406"/>
    <cellStyle name="Comma 6 12" xfId="1407"/>
    <cellStyle name="Comma 6 13" xfId="1408"/>
    <cellStyle name="Comma 6 14" xfId="1409"/>
    <cellStyle name="Comma 6 15" xfId="1410"/>
    <cellStyle name="Comma 6 16" xfId="1411"/>
    <cellStyle name="Comma 6 17" xfId="1412"/>
    <cellStyle name="Comma 6 18" xfId="1413"/>
    <cellStyle name="Comma 6 19" xfId="1414"/>
    <cellStyle name="Comma 6 2" xfId="1415"/>
    <cellStyle name="Comma 6 20" xfId="1416"/>
    <cellStyle name="Comma 6 3" xfId="1417"/>
    <cellStyle name="Comma 6 4" xfId="1418"/>
    <cellStyle name="Comma 6 5" xfId="1419"/>
    <cellStyle name="Comma 6 6" xfId="1420"/>
    <cellStyle name="Comma 6 7" xfId="1421"/>
    <cellStyle name="Comma 6 8" xfId="1422"/>
    <cellStyle name="Comma 6 9" xfId="1423"/>
    <cellStyle name="Comma 7 10" xfId="1424"/>
    <cellStyle name="Comma 7 11" xfId="1425"/>
    <cellStyle name="Comma 7 12" xfId="1426"/>
    <cellStyle name="Comma 7 13" xfId="1427"/>
    <cellStyle name="Comma 7 14" xfId="1428"/>
    <cellStyle name="Comma 7 15" xfId="1429"/>
    <cellStyle name="Comma 7 16" xfId="1430"/>
    <cellStyle name="Comma 7 17" xfId="1431"/>
    <cellStyle name="Comma 7 2" xfId="1432"/>
    <cellStyle name="Comma 7 2 2" xfId="1433"/>
    <cellStyle name="Comma 7 3" xfId="1434"/>
    <cellStyle name="Comma 7 4" xfId="1435"/>
    <cellStyle name="Comma 7 5" xfId="1436"/>
    <cellStyle name="Comma 7 6" xfId="1437"/>
    <cellStyle name="Comma 7 7" xfId="1438"/>
    <cellStyle name="Comma 7 8" xfId="1439"/>
    <cellStyle name="Comma 7 9" xfId="1440"/>
    <cellStyle name="Comma 8" xfId="1441"/>
    <cellStyle name="Comma 8 10" xfId="1442"/>
    <cellStyle name="Comma 8 11" xfId="1443"/>
    <cellStyle name="Comma 8 2" xfId="1444"/>
    <cellStyle name="Comma 8 3" xfId="1445"/>
    <cellStyle name="Comma 8 4" xfId="1446"/>
    <cellStyle name="Comma 8 5" xfId="1447"/>
    <cellStyle name="Comma 8 6" xfId="1448"/>
    <cellStyle name="Comma 8 7" xfId="1449"/>
    <cellStyle name="Comma 8 8" xfId="1450"/>
    <cellStyle name="Comma 8 9" xfId="1451"/>
    <cellStyle name="Comma 9" xfId="1452"/>
    <cellStyle name="Comma 9 10" xfId="1453"/>
    <cellStyle name="Comma 9 11" xfId="1454"/>
    <cellStyle name="Comma 9 12" xfId="1455"/>
    <cellStyle name="Comma 9 2" xfId="1456"/>
    <cellStyle name="Comma 9 3" xfId="1457"/>
    <cellStyle name="Comma 9 4" xfId="1458"/>
    <cellStyle name="Comma 9 5" xfId="1459"/>
    <cellStyle name="Comma 9 6" xfId="1460"/>
    <cellStyle name="Comma 9 7" xfId="1461"/>
    <cellStyle name="Comma 9 8" xfId="1462"/>
    <cellStyle name="Comma 9 9" xfId="1463"/>
    <cellStyle name="Comma_FCM-16.06.07" xfId="1464"/>
    <cellStyle name="Comma0" xfId="1465"/>
    <cellStyle name="Currency0" xfId="1466"/>
    <cellStyle name="Currency0 10" xfId="1467"/>
    <cellStyle name="Currency0 11" xfId="1468"/>
    <cellStyle name="Currency0 12" xfId="1469"/>
    <cellStyle name="Currency0 13" xfId="1470"/>
    <cellStyle name="Currency0 14" xfId="1471"/>
    <cellStyle name="Currency0 15" xfId="1472"/>
    <cellStyle name="Currency0 16" xfId="1473"/>
    <cellStyle name="Currency0 17" xfId="1474"/>
    <cellStyle name="Currency0 18" xfId="1475"/>
    <cellStyle name="Currency0 19" xfId="1476"/>
    <cellStyle name="Currency0 2" xfId="1477"/>
    <cellStyle name="Currency0 2 2" xfId="1478"/>
    <cellStyle name="Currency0 2 2 2" xfId="1479"/>
    <cellStyle name="Currency0 2 2 2 2" xfId="1480"/>
    <cellStyle name="Currency0 2 2 2 3" xfId="1481"/>
    <cellStyle name="Currency0 2 2 2 4" xfId="1482"/>
    <cellStyle name="Currency0 2 2 2 5" xfId="1483"/>
    <cellStyle name="Currency0 2 2 2 6" xfId="1484"/>
    <cellStyle name="Currency0 2 2 2 7" xfId="1485"/>
    <cellStyle name="Currency0 2 2 2 8" xfId="1486"/>
    <cellStyle name="Currency0 2 2 3" xfId="1487"/>
    <cellStyle name="Currency0 2 2 4" xfId="1488"/>
    <cellStyle name="Currency0 2 2 5" xfId="1489"/>
    <cellStyle name="Currency0 2 2 6" xfId="1490"/>
    <cellStyle name="Currency0 2 2 7" xfId="1491"/>
    <cellStyle name="Currency0 2 2 8" xfId="1492"/>
    <cellStyle name="Currency0 2 3" xfId="1493"/>
    <cellStyle name="Currency0 2 4" xfId="1494"/>
    <cellStyle name="Currency0 2 5" xfId="1495"/>
    <cellStyle name="Currency0 2 6" xfId="1496"/>
    <cellStyle name="Currency0 2 7" xfId="1497"/>
    <cellStyle name="Currency0 2 8" xfId="1498"/>
    <cellStyle name="Currency0 20" xfId="1499"/>
    <cellStyle name="Currency0 21" xfId="1500"/>
    <cellStyle name="Currency0 22" xfId="1501"/>
    <cellStyle name="Currency0 3" xfId="1502"/>
    <cellStyle name="Currency0 3 2" xfId="1503"/>
    <cellStyle name="Currency0 3 3" xfId="1504"/>
    <cellStyle name="Currency0 3 4" xfId="1505"/>
    <cellStyle name="Currency0 3 5" xfId="1506"/>
    <cellStyle name="Currency0 3 6" xfId="1507"/>
    <cellStyle name="Currency0 3 7" xfId="1508"/>
    <cellStyle name="Currency0 3 8" xfId="1509"/>
    <cellStyle name="Currency0 4" xfId="1510"/>
    <cellStyle name="Currency0 5" xfId="1511"/>
    <cellStyle name="Currency0 6" xfId="1512"/>
    <cellStyle name="Currency0 7" xfId="1513"/>
    <cellStyle name="Currency0 8" xfId="1514"/>
    <cellStyle name="Currency0 9" xfId="1515"/>
    <cellStyle name="Date" xfId="1516"/>
    <cellStyle name="Explanatory Text" xfId="1517" builtinId="53" customBuiltin="1"/>
    <cellStyle name="Explanatory Text 2" xfId="1518"/>
    <cellStyle name="Explanatory Text 3" xfId="1519"/>
    <cellStyle name="Explanatory Text 4" xfId="1520"/>
    <cellStyle name="Fixed" xfId="1521"/>
    <cellStyle name="Good" xfId="1522" builtinId="26" customBuiltin="1"/>
    <cellStyle name="Good 2" xfId="1523"/>
    <cellStyle name="Good 3" xfId="1524"/>
    <cellStyle name="Good 4" xfId="1525"/>
    <cellStyle name="Grey" xfId="1526"/>
    <cellStyle name="Grey 10" xfId="1527"/>
    <cellStyle name="Grey 11" xfId="1528"/>
    <cellStyle name="Grey 12" xfId="1529"/>
    <cellStyle name="Grey 13" xfId="1530"/>
    <cellStyle name="Grey 14" xfId="1531"/>
    <cellStyle name="Grey 15" xfId="1532"/>
    <cellStyle name="Grey 16" xfId="1533"/>
    <cellStyle name="Grey 17" xfId="1534"/>
    <cellStyle name="Grey 18" xfId="1535"/>
    <cellStyle name="Grey 19" xfId="1536"/>
    <cellStyle name="Grey 2" xfId="1537"/>
    <cellStyle name="Grey 20" xfId="1538"/>
    <cellStyle name="Grey 21" xfId="1539"/>
    <cellStyle name="Grey 22" xfId="1540"/>
    <cellStyle name="Grey 23" xfId="1541"/>
    <cellStyle name="Grey 24" xfId="1542"/>
    <cellStyle name="Grey 25" xfId="1543"/>
    <cellStyle name="Grey 26" xfId="1544"/>
    <cellStyle name="Grey 27" xfId="1545"/>
    <cellStyle name="Grey 28" xfId="1546"/>
    <cellStyle name="Grey 29" xfId="1547"/>
    <cellStyle name="Grey 3" xfId="1548"/>
    <cellStyle name="Grey 30" xfId="1549"/>
    <cellStyle name="Grey 31" xfId="1550"/>
    <cellStyle name="Grey 32" xfId="1551"/>
    <cellStyle name="Grey 33" xfId="1552"/>
    <cellStyle name="Grey 34" xfId="1553"/>
    <cellStyle name="Grey 35" xfId="1554"/>
    <cellStyle name="Grey 36" xfId="1555"/>
    <cellStyle name="Grey 4" xfId="1556"/>
    <cellStyle name="Grey 5" xfId="1557"/>
    <cellStyle name="Grey 6" xfId="1558"/>
    <cellStyle name="Grey 7" xfId="1559"/>
    <cellStyle name="Grey 8" xfId="1560"/>
    <cellStyle name="Grey 9" xfId="1561"/>
    <cellStyle name="Heading 1" xfId="1562" builtinId="16" customBuiltin="1"/>
    <cellStyle name="Heading 1 10" xfId="1563"/>
    <cellStyle name="Heading 1 11" xfId="1564"/>
    <cellStyle name="Heading 1 12" xfId="1565"/>
    <cellStyle name="Heading 1 13" xfId="1566"/>
    <cellStyle name="Heading 1 14" xfId="1567"/>
    <cellStyle name="Heading 1 15" xfId="1568"/>
    <cellStyle name="Heading 1 16" xfId="1569"/>
    <cellStyle name="Heading 1 17" xfId="1570"/>
    <cellStyle name="Heading 1 18" xfId="1571"/>
    <cellStyle name="Heading 1 19" xfId="1572"/>
    <cellStyle name="Heading 1 2" xfId="1573"/>
    <cellStyle name="Heading 1 2 2" xfId="1574"/>
    <cellStyle name="Heading 1 2 2 2" xfId="1575"/>
    <cellStyle name="Heading 1 2 2 2 2" xfId="1576"/>
    <cellStyle name="Heading 1 2 2 2 3" xfId="1577"/>
    <cellStyle name="Heading 1 2 2 2 4" xfId="1578"/>
    <cellStyle name="Heading 1 2 2 2 5" xfId="1579"/>
    <cellStyle name="Heading 1 2 2 2 6" xfId="1580"/>
    <cellStyle name="Heading 1 2 2 2 7" xfId="1581"/>
    <cellStyle name="Heading 1 2 2 2 8" xfId="1582"/>
    <cellStyle name="Heading 1 2 2 3" xfId="1583"/>
    <cellStyle name="Heading 1 2 2 4" xfId="1584"/>
    <cellStyle name="Heading 1 2 2 5" xfId="1585"/>
    <cellStyle name="Heading 1 2 2 6" xfId="1586"/>
    <cellStyle name="Heading 1 2 2 7" xfId="1587"/>
    <cellStyle name="Heading 1 2 2 8" xfId="1588"/>
    <cellStyle name="Heading 1 2 3" xfId="1589"/>
    <cellStyle name="Heading 1 2 4" xfId="1590"/>
    <cellStyle name="Heading 1 2 5" xfId="1591"/>
    <cellStyle name="Heading 1 2 6" xfId="1592"/>
    <cellStyle name="Heading 1 2 7" xfId="1593"/>
    <cellStyle name="Heading 1 2 8" xfId="1594"/>
    <cellStyle name="Heading 1 20" xfId="1595"/>
    <cellStyle name="Heading 1 21" xfId="1596"/>
    <cellStyle name="Heading 1 22" xfId="1597"/>
    <cellStyle name="Heading 1 23" xfId="1598"/>
    <cellStyle name="Heading 1 24" xfId="1599"/>
    <cellStyle name="Heading 1 25" xfId="1600"/>
    <cellStyle name="Heading 1 26" xfId="1601"/>
    <cellStyle name="Heading 1 27" xfId="1602"/>
    <cellStyle name="Heading 1 28" xfId="1603"/>
    <cellStyle name="Heading 1 29" xfId="1604"/>
    <cellStyle name="Heading 1 3" xfId="1605"/>
    <cellStyle name="Heading 1 30" xfId="1606"/>
    <cellStyle name="Heading 1 30 2" xfId="1607"/>
    <cellStyle name="Heading 1 31" xfId="1608"/>
    <cellStyle name="Heading 1 31 2" xfId="1609"/>
    <cellStyle name="Heading 1 32" xfId="1610"/>
    <cellStyle name="Heading 1 32 2" xfId="1611"/>
    <cellStyle name="Heading 1 33" xfId="1612"/>
    <cellStyle name="Heading 1 34" xfId="1613"/>
    <cellStyle name="Heading 1 35" xfId="1614"/>
    <cellStyle name="Heading 1 36" xfId="1615"/>
    <cellStyle name="Heading 1 37" xfId="1616"/>
    <cellStyle name="Heading 1 38" xfId="1617"/>
    <cellStyle name="Heading 1 39" xfId="1618"/>
    <cellStyle name="Heading 1 4" xfId="1619"/>
    <cellStyle name="Heading 1 40" xfId="1620"/>
    <cellStyle name="Heading 1 41" xfId="1621"/>
    <cellStyle name="Heading 1 42" xfId="1622"/>
    <cellStyle name="Heading 1 43" xfId="1623"/>
    <cellStyle name="Heading 1 5" xfId="1624"/>
    <cellStyle name="Heading 1 5 2" xfId="1625"/>
    <cellStyle name="Heading 1 5 3" xfId="1626"/>
    <cellStyle name="Heading 1 5 4" xfId="1627"/>
    <cellStyle name="Heading 1 5 5" xfId="1628"/>
    <cellStyle name="Heading 1 5 6" xfId="1629"/>
    <cellStyle name="Heading 1 5 7" xfId="1630"/>
    <cellStyle name="Heading 1 5 8" xfId="1631"/>
    <cellStyle name="Heading 1 5 9" xfId="1632"/>
    <cellStyle name="Heading 1 6" xfId="1633"/>
    <cellStyle name="Heading 1 7" xfId="1634"/>
    <cellStyle name="Heading 1 8" xfId="1635"/>
    <cellStyle name="Heading 1 9" xfId="1636"/>
    <cellStyle name="Heading 2" xfId="1637" builtinId="17" customBuiltin="1"/>
    <cellStyle name="Heading 2 10" xfId="1638"/>
    <cellStyle name="Heading 2 11" xfId="1639"/>
    <cellStyle name="Heading 2 12" xfId="1640"/>
    <cellStyle name="Heading 2 13" xfId="1641"/>
    <cellStyle name="Heading 2 14" xfId="1642"/>
    <cellStyle name="Heading 2 15" xfId="1643"/>
    <cellStyle name="Heading 2 16" xfId="1644"/>
    <cellStyle name="Heading 2 17" xfId="1645"/>
    <cellStyle name="Heading 2 18" xfId="1646"/>
    <cellStyle name="Heading 2 19" xfId="1647"/>
    <cellStyle name="Heading 2 2" xfId="1648"/>
    <cellStyle name="Heading 2 2 2" xfId="1649"/>
    <cellStyle name="Heading 2 2 2 2" xfId="1650"/>
    <cellStyle name="Heading 2 2 2 2 2" xfId="1651"/>
    <cellStyle name="Heading 2 2 2 2 3" xfId="1652"/>
    <cellStyle name="Heading 2 2 2 2 4" xfId="1653"/>
    <cellStyle name="Heading 2 2 2 2 5" xfId="1654"/>
    <cellStyle name="Heading 2 2 2 2 6" xfId="1655"/>
    <cellStyle name="Heading 2 2 2 2 7" xfId="1656"/>
    <cellStyle name="Heading 2 2 2 2 8" xfId="1657"/>
    <cellStyle name="Heading 2 2 2 3" xfId="1658"/>
    <cellStyle name="Heading 2 2 2 4" xfId="1659"/>
    <cellStyle name="Heading 2 2 2 5" xfId="1660"/>
    <cellStyle name="Heading 2 2 2 6" xfId="1661"/>
    <cellStyle name="Heading 2 2 2 7" xfId="1662"/>
    <cellStyle name="Heading 2 2 2 8" xfId="1663"/>
    <cellStyle name="Heading 2 2 3" xfId="1664"/>
    <cellStyle name="Heading 2 2 4" xfId="1665"/>
    <cellStyle name="Heading 2 2 5" xfId="1666"/>
    <cellStyle name="Heading 2 2 6" xfId="1667"/>
    <cellStyle name="Heading 2 2 7" xfId="1668"/>
    <cellStyle name="Heading 2 2 8" xfId="1669"/>
    <cellStyle name="Heading 2 20" xfId="1670"/>
    <cellStyle name="Heading 2 21" xfId="1671"/>
    <cellStyle name="Heading 2 22" xfId="1672"/>
    <cellStyle name="Heading 2 23" xfId="1673"/>
    <cellStyle name="Heading 2 24" xfId="1674"/>
    <cellStyle name="Heading 2 25" xfId="1675"/>
    <cellStyle name="Heading 2 26" xfId="1676"/>
    <cellStyle name="Heading 2 27" xfId="1677"/>
    <cellStyle name="Heading 2 28" xfId="1678"/>
    <cellStyle name="Heading 2 29" xfId="1679"/>
    <cellStyle name="Heading 2 3" xfId="1680"/>
    <cellStyle name="Heading 2 30" xfId="1681"/>
    <cellStyle name="Heading 2 30 2" xfId="1682"/>
    <cellStyle name="Heading 2 31" xfId="1683"/>
    <cellStyle name="Heading 2 31 2" xfId="1684"/>
    <cellStyle name="Heading 2 32" xfId="1685"/>
    <cellStyle name="Heading 2 32 2" xfId="1686"/>
    <cellStyle name="Heading 2 33" xfId="1687"/>
    <cellStyle name="Heading 2 34" xfId="1688"/>
    <cellStyle name="Heading 2 35" xfId="1689"/>
    <cellStyle name="Heading 2 36" xfId="1690"/>
    <cellStyle name="Heading 2 37" xfId="1691"/>
    <cellStyle name="Heading 2 38" xfId="1692"/>
    <cellStyle name="Heading 2 39" xfId="1693"/>
    <cellStyle name="Heading 2 4" xfId="1694"/>
    <cellStyle name="Heading 2 40" xfId="1695"/>
    <cellStyle name="Heading 2 41" xfId="1696"/>
    <cellStyle name="Heading 2 42" xfId="1697"/>
    <cellStyle name="Heading 2 43" xfId="1698"/>
    <cellStyle name="Heading 2 5" xfId="1699"/>
    <cellStyle name="Heading 2 5 2" xfId="1700"/>
    <cellStyle name="Heading 2 5 3" xfId="1701"/>
    <cellStyle name="Heading 2 5 4" xfId="1702"/>
    <cellStyle name="Heading 2 5 5" xfId="1703"/>
    <cellStyle name="Heading 2 5 6" xfId="1704"/>
    <cellStyle name="Heading 2 5 7" xfId="1705"/>
    <cellStyle name="Heading 2 5 8" xfId="1706"/>
    <cellStyle name="Heading 2 5 9" xfId="1707"/>
    <cellStyle name="Heading 2 6" xfId="1708"/>
    <cellStyle name="Heading 2 7" xfId="1709"/>
    <cellStyle name="Heading 2 8" xfId="1710"/>
    <cellStyle name="Heading 2 9" xfId="1711"/>
    <cellStyle name="Heading 3" xfId="1712" builtinId="18" customBuiltin="1"/>
    <cellStyle name="Heading 3 2" xfId="1713"/>
    <cellStyle name="Heading 3 3" xfId="1714"/>
    <cellStyle name="Heading 3 4" xfId="1715"/>
    <cellStyle name="Heading 4" xfId="1716" builtinId="19" customBuiltin="1"/>
    <cellStyle name="Heading 4 2" xfId="1717"/>
    <cellStyle name="Heading 4 3" xfId="1718"/>
    <cellStyle name="Heading 4 4" xfId="1719"/>
    <cellStyle name="Hyperlink 2" xfId="1720"/>
    <cellStyle name="Hyperlink 2 2" xfId="1721"/>
    <cellStyle name="Hyperlink 2 2 2" xfId="1722"/>
    <cellStyle name="Hyperlink 2 2 2 2" xfId="1723"/>
    <cellStyle name="Hyperlink 2 2 2 2 2" xfId="1724"/>
    <cellStyle name="Hyperlink 2 2 3" xfId="1725"/>
    <cellStyle name="Hyperlink 2 3" xfId="1726"/>
    <cellStyle name="Hyperlink 2 3 2" xfId="1727"/>
    <cellStyle name="Hyperlink 2 4" xfId="1728"/>
    <cellStyle name="Hyperlink 2 5" xfId="1729"/>
    <cellStyle name="Hyperlink 2 6" xfId="1730"/>
    <cellStyle name="Input" xfId="1731" builtinId="20" customBuiltin="1"/>
    <cellStyle name="Input [yellow]" xfId="1732"/>
    <cellStyle name="Input [yellow] 10" xfId="1733"/>
    <cellStyle name="Input [yellow] 11" xfId="1734"/>
    <cellStyle name="Input [yellow] 12" xfId="1735"/>
    <cellStyle name="Input [yellow] 13" xfId="1736"/>
    <cellStyle name="Input [yellow] 14" xfId="1737"/>
    <cellStyle name="Input [yellow] 15" xfId="1738"/>
    <cellStyle name="Input [yellow] 16" xfId="1739"/>
    <cellStyle name="Input [yellow] 17" xfId="1740"/>
    <cellStyle name="Input [yellow] 18" xfId="1741"/>
    <cellStyle name="Input [yellow] 19" xfId="1742"/>
    <cellStyle name="Input [yellow] 2" xfId="1743"/>
    <cellStyle name="Input [yellow] 20" xfId="1744"/>
    <cellStyle name="Input [yellow] 21" xfId="1745"/>
    <cellStyle name="Input [yellow] 22" xfId="1746"/>
    <cellStyle name="Input [yellow] 23" xfId="1747"/>
    <cellStyle name="Input [yellow] 24" xfId="1748"/>
    <cellStyle name="Input [yellow] 25" xfId="1749"/>
    <cellStyle name="Input [yellow] 26" xfId="1750"/>
    <cellStyle name="Input [yellow] 27" xfId="1751"/>
    <cellStyle name="Input [yellow] 28" xfId="1752"/>
    <cellStyle name="Input [yellow] 29" xfId="1753"/>
    <cellStyle name="Input [yellow] 3" xfId="1754"/>
    <cellStyle name="Input [yellow] 30" xfId="1755"/>
    <cellStyle name="Input [yellow] 31" xfId="1756"/>
    <cellStyle name="Input [yellow] 32" xfId="1757"/>
    <cellStyle name="Input [yellow] 33" xfId="1758"/>
    <cellStyle name="Input [yellow] 34" xfId="1759"/>
    <cellStyle name="Input [yellow] 35" xfId="1760"/>
    <cellStyle name="Input [yellow] 36" xfId="1761"/>
    <cellStyle name="Input [yellow] 4" xfId="1762"/>
    <cellStyle name="Input [yellow] 5" xfId="1763"/>
    <cellStyle name="Input [yellow] 6" xfId="1764"/>
    <cellStyle name="Input [yellow] 7" xfId="1765"/>
    <cellStyle name="Input [yellow] 8" xfId="1766"/>
    <cellStyle name="Input [yellow] 9" xfId="1767"/>
    <cellStyle name="Input 2" xfId="1768"/>
    <cellStyle name="Input 3" xfId="1769"/>
    <cellStyle name="Input 4" xfId="1770"/>
    <cellStyle name="Linked Cell" xfId="1771" builtinId="24" customBuiltin="1"/>
    <cellStyle name="Linked Cell 2" xfId="1772"/>
    <cellStyle name="Linked Cell 3" xfId="1773"/>
    <cellStyle name="Linked Cell 4" xfId="1774"/>
    <cellStyle name="MANKAD" xfId="1775"/>
    <cellStyle name="Neutral" xfId="1776" builtinId="28" customBuiltin="1"/>
    <cellStyle name="Neutral 2" xfId="1777"/>
    <cellStyle name="Neutral 3" xfId="1778"/>
    <cellStyle name="Neutral 4" xfId="1779"/>
    <cellStyle name="no dec" xfId="1780"/>
    <cellStyle name="Normal" xfId="0" builtinId="0"/>
    <cellStyle name="Normal - Style1" xfId="1781"/>
    <cellStyle name="Normal - Style1 10" xfId="1782"/>
    <cellStyle name="Normal - Style1 11" xfId="1783"/>
    <cellStyle name="Normal - Style1 12" xfId="1784"/>
    <cellStyle name="Normal - Style1 13" xfId="1785"/>
    <cellStyle name="Normal - Style1 14" xfId="1786"/>
    <cellStyle name="Normal - Style1 15" xfId="1787"/>
    <cellStyle name="Normal - Style1 16" xfId="1788"/>
    <cellStyle name="Normal - Style1 17" xfId="1789"/>
    <cellStyle name="Normal - Style1 18" xfId="1790"/>
    <cellStyle name="Normal - Style1 19" xfId="1791"/>
    <cellStyle name="Normal - Style1 2" xfId="1792"/>
    <cellStyle name="Normal - Style1 2 10" xfId="1793"/>
    <cellStyle name="Normal - Style1 2 11" xfId="1794"/>
    <cellStyle name="Normal - Style1 2 12" xfId="1795"/>
    <cellStyle name="Normal - Style1 2 13" xfId="1796"/>
    <cellStyle name="Normal - Style1 2 14" xfId="1797"/>
    <cellStyle name="Normal - Style1 2 15" xfId="1798"/>
    <cellStyle name="Normal - Style1 2 2" xfId="1799"/>
    <cellStyle name="Normal - Style1 2 3" xfId="1800"/>
    <cellStyle name="Normal - Style1 2 4" xfId="1801"/>
    <cellStyle name="Normal - Style1 2 5" xfId="1802"/>
    <cellStyle name="Normal - Style1 2 6" xfId="1803"/>
    <cellStyle name="Normal - Style1 2 7" xfId="1804"/>
    <cellStyle name="Normal - Style1 2 8" xfId="1805"/>
    <cellStyle name="Normal - Style1 2 9" xfId="1806"/>
    <cellStyle name="Normal - Style1 20" xfId="1807"/>
    <cellStyle name="Normal - Style1 21" xfId="1808"/>
    <cellStyle name="Normal - Style1 22" xfId="1809"/>
    <cellStyle name="Normal - Style1 23" xfId="1810"/>
    <cellStyle name="Normal - Style1 24" xfId="1811"/>
    <cellStyle name="Normal - Style1 3" xfId="1812"/>
    <cellStyle name="Normal - Style1 3 10" xfId="1813"/>
    <cellStyle name="Normal - Style1 3 11" xfId="1814"/>
    <cellStyle name="Normal - Style1 3 12" xfId="1815"/>
    <cellStyle name="Normal - Style1 3 13" xfId="1816"/>
    <cellStyle name="Normal - Style1 3 14" xfId="1817"/>
    <cellStyle name="Normal - Style1 3 2" xfId="1818"/>
    <cellStyle name="Normal - Style1 3 3" xfId="1819"/>
    <cellStyle name="Normal - Style1 3 4" xfId="1820"/>
    <cellStyle name="Normal - Style1 3 5" xfId="1821"/>
    <cellStyle name="Normal - Style1 3 6" xfId="1822"/>
    <cellStyle name="Normal - Style1 3 7" xfId="1823"/>
    <cellStyle name="Normal - Style1 3 8" xfId="1824"/>
    <cellStyle name="Normal - Style1 3 9" xfId="1825"/>
    <cellStyle name="Normal - Style1 4" xfId="1826"/>
    <cellStyle name="Normal - Style1 4 2" xfId="1827"/>
    <cellStyle name="Normal - Style1 4 3" xfId="1828"/>
    <cellStyle name="Normal - Style1 4 4" xfId="1829"/>
    <cellStyle name="Normal - Style1 4 5" xfId="1830"/>
    <cellStyle name="Normal - Style1 4 6" xfId="1831"/>
    <cellStyle name="Normal - Style1 4 7" xfId="1832"/>
    <cellStyle name="Normal - Style1 4 8" xfId="1833"/>
    <cellStyle name="Normal - Style1 5" xfId="1834"/>
    <cellStyle name="Normal - Style1 5 2" xfId="1835"/>
    <cellStyle name="Normal - Style1 5 3" xfId="1836"/>
    <cellStyle name="Normal - Style1 5 4" xfId="1837"/>
    <cellStyle name="Normal - Style1 5 5" xfId="1838"/>
    <cellStyle name="Normal - Style1 5 6" xfId="1839"/>
    <cellStyle name="Normal - Style1 5 7" xfId="1840"/>
    <cellStyle name="Normal - Style1 5 8" xfId="1841"/>
    <cellStyle name="Normal - Style1 6" xfId="1842"/>
    <cellStyle name="Normal - Style1 6 2" xfId="1843"/>
    <cellStyle name="Normal - Style1 7" xfId="1844"/>
    <cellStyle name="Normal - Style1 8" xfId="1845"/>
    <cellStyle name="Normal - Style1 9" xfId="1846"/>
    <cellStyle name="Normal 10" xfId="1847"/>
    <cellStyle name="Normal 10 2" xfId="1848"/>
    <cellStyle name="Normal 10 3" xfId="1849"/>
    <cellStyle name="Normal 10 4" xfId="1850"/>
    <cellStyle name="Normal 10 5" xfId="1851"/>
    <cellStyle name="Normal 10 6" xfId="1852"/>
    <cellStyle name="Normal 10 7" xfId="1853"/>
    <cellStyle name="Normal 10 8" xfId="1854"/>
    <cellStyle name="Normal 13 2" xfId="1855"/>
    <cellStyle name="Normal 14 2" xfId="1856"/>
    <cellStyle name="Normal 16" xfId="1857"/>
    <cellStyle name="Normal 17" xfId="1858"/>
    <cellStyle name="Normal 2" xfId="1859"/>
    <cellStyle name="Normal 2 10" xfId="1860"/>
    <cellStyle name="Normal 2 10 2" xfId="1861"/>
    <cellStyle name="Normal 2 11" xfId="1862"/>
    <cellStyle name="Normal 2 11 2" xfId="1863"/>
    <cellStyle name="Normal 2 12" xfId="1864"/>
    <cellStyle name="Normal 2 12 2" xfId="1865"/>
    <cellStyle name="Normal 2 13" xfId="1866"/>
    <cellStyle name="Normal 2 13 2" xfId="1867"/>
    <cellStyle name="Normal 2 14" xfId="1868"/>
    <cellStyle name="Normal 2 14 2" xfId="1869"/>
    <cellStyle name="Normal 2 15" xfId="1870"/>
    <cellStyle name="Normal 2 15 2" xfId="1871"/>
    <cellStyle name="Normal 2 16" xfId="1872"/>
    <cellStyle name="Normal 2 16 2" xfId="1873"/>
    <cellStyle name="Normal 2 17" xfId="1874"/>
    <cellStyle name="Normal 2 17 2" xfId="1875"/>
    <cellStyle name="Normal 2 18" xfId="1876"/>
    <cellStyle name="Normal 2 18 2" xfId="1877"/>
    <cellStyle name="Normal 2 19" xfId="1878"/>
    <cellStyle name="Normal 2 19 2" xfId="1879"/>
    <cellStyle name="Normal 2 2" xfId="1880"/>
    <cellStyle name="Normal 2 2 10" xfId="1881"/>
    <cellStyle name="Normal 2 2 11" xfId="1882"/>
    <cellStyle name="Normal 2 2 12" xfId="1883"/>
    <cellStyle name="Normal 2 2 13" xfId="1884"/>
    <cellStyle name="Normal 2 2 14" xfId="1885"/>
    <cellStyle name="Normal 2 2 15" xfId="1886"/>
    <cellStyle name="Normal 2 2 16" xfId="1887"/>
    <cellStyle name="Normal 2 2 2" xfId="1888"/>
    <cellStyle name="Normal 2 2 2 10" xfId="1889"/>
    <cellStyle name="Normal 2 2 2 11" xfId="1890"/>
    <cellStyle name="Normal 2 2 2 2" xfId="1891"/>
    <cellStyle name="Normal 2 2 2 2 2" xfId="1892"/>
    <cellStyle name="Normal 2 2 2 2 3" xfId="1893"/>
    <cellStyle name="Normal 2 2 2 2 4" xfId="1894"/>
    <cellStyle name="Normal 2 2 2 2 5" xfId="1895"/>
    <cellStyle name="Normal 2 2 2 2 6" xfId="1896"/>
    <cellStyle name="Normal 2 2 2 2 7" xfId="1897"/>
    <cellStyle name="Normal 2 2 2 2 8" xfId="1898"/>
    <cellStyle name="Normal 2 2 2 2 9" xfId="1899"/>
    <cellStyle name="Normal 2 2 2 3" xfId="1900"/>
    <cellStyle name="Normal 2 2 2 3 2" xfId="1901"/>
    <cellStyle name="Normal 2 2 2 4" xfId="1902"/>
    <cellStyle name="Normal 2 2 2 4 2" xfId="1903"/>
    <cellStyle name="Normal 2 2 2 5" xfId="1904"/>
    <cellStyle name="Normal 2 2 2 5 2" xfId="1905"/>
    <cellStyle name="Normal 2 2 2 6" xfId="1906"/>
    <cellStyle name="Normal 2 2 2 6 2" xfId="1907"/>
    <cellStyle name="Normal 2 2 2 7" xfId="1908"/>
    <cellStyle name="Normal 2 2 2 7 2" xfId="1909"/>
    <cellStyle name="Normal 2 2 2 8" xfId="1910"/>
    <cellStyle name="Normal 2 2 2 8 2" xfId="1911"/>
    <cellStyle name="Normal 2 2 2 9" xfId="1912"/>
    <cellStyle name="Normal 2 2 2 9 2" xfId="1913"/>
    <cellStyle name="Normal 2 2 3" xfId="1914"/>
    <cellStyle name="Normal 2 2 3 2" xfId="1915"/>
    <cellStyle name="Normal 2 2 3 3" xfId="1916"/>
    <cellStyle name="Normal 2 2 3 4" xfId="1917"/>
    <cellStyle name="Normal 2 2 3 5" xfId="1918"/>
    <cellStyle name="Normal 2 2 3 6" xfId="1919"/>
    <cellStyle name="Normal 2 2 3 7" xfId="1920"/>
    <cellStyle name="Normal 2 2 3 8" xfId="1921"/>
    <cellStyle name="Normal 2 2 4" xfId="1922"/>
    <cellStyle name="Normal 2 2 4 2" xfId="1923"/>
    <cellStyle name="Normal 2 2 4 3" xfId="1924"/>
    <cellStyle name="Normal 2 2 4 4" xfId="1925"/>
    <cellStyle name="Normal 2 2 4 5" xfId="1926"/>
    <cellStyle name="Normal 2 2 4 6" xfId="1927"/>
    <cellStyle name="Normal 2 2 4 7" xfId="1928"/>
    <cellStyle name="Normal 2 2 4 8" xfId="1929"/>
    <cellStyle name="Normal 2 2 5" xfId="1930"/>
    <cellStyle name="Normal 2 2 6" xfId="1931"/>
    <cellStyle name="Normal 2 2 7" xfId="1932"/>
    <cellStyle name="Normal 2 2 8" xfId="1933"/>
    <cellStyle name="Normal 2 2 9" xfId="1934"/>
    <cellStyle name="Normal 2 20" xfId="1935"/>
    <cellStyle name="Normal 2 20 2" xfId="1936"/>
    <cellStyle name="Normal 2 21" xfId="1937"/>
    <cellStyle name="Normal 2 21 2" xfId="1938"/>
    <cellStyle name="Normal 2 22" xfId="1939"/>
    <cellStyle name="Normal 2 22 2" xfId="1940"/>
    <cellStyle name="Normal 2 22 2 2" xfId="1941"/>
    <cellStyle name="Normal 2 22 3" xfId="1942"/>
    <cellStyle name="Normal 2 23" xfId="1943"/>
    <cellStyle name="Normal 2 23 2" xfId="1944"/>
    <cellStyle name="Normal 2 23 2 2" xfId="1945"/>
    <cellStyle name="Normal 2 23 3" xfId="1946"/>
    <cellStyle name="Normal 2 24" xfId="1947"/>
    <cellStyle name="Normal 2 24 2" xfId="1948"/>
    <cellStyle name="Normal 2 25" xfId="1949"/>
    <cellStyle name="Normal 2 25 2" xfId="1950"/>
    <cellStyle name="Normal 2 26" xfId="1951"/>
    <cellStyle name="Normal 2 26 2" xfId="1952"/>
    <cellStyle name="Normal 2 27" xfId="1953"/>
    <cellStyle name="Normal 2 27 2" xfId="1954"/>
    <cellStyle name="Normal 2 28" xfId="1955"/>
    <cellStyle name="Normal 2 28 2" xfId="1956"/>
    <cellStyle name="Normal 2 29" xfId="1957"/>
    <cellStyle name="Normal 2 3" xfId="1958"/>
    <cellStyle name="Normal 2 3 2" xfId="1959"/>
    <cellStyle name="Normal 2 3 2 2" xfId="1960"/>
    <cellStyle name="Normal 2 3 3" xfId="1961"/>
    <cellStyle name="Normal 2 3 3 2" xfId="1962"/>
    <cellStyle name="Normal 2 3 4" xfId="1963"/>
    <cellStyle name="Normal 2 3 4 2" xfId="1964"/>
    <cellStyle name="Normal 2 3 5" xfId="1965"/>
    <cellStyle name="Normal 2 3 5 2" xfId="1966"/>
    <cellStyle name="Normal 2 3 6" xfId="1967"/>
    <cellStyle name="Normal 2 3 6 2" xfId="1968"/>
    <cellStyle name="Normal 2 3 7" xfId="1969"/>
    <cellStyle name="Normal 2 3 7 2" xfId="1970"/>
    <cellStyle name="Normal 2 3 8" xfId="1971"/>
    <cellStyle name="Normal 2 3 8 2" xfId="1972"/>
    <cellStyle name="Normal 2 3 9" xfId="1973"/>
    <cellStyle name="Normal 2 30" xfId="1974"/>
    <cellStyle name="Normal 2 30 2" xfId="1975"/>
    <cellStyle name="Normal 2 31" xfId="1976"/>
    <cellStyle name="Normal 2 32" xfId="1977"/>
    <cellStyle name="Normal 2 33" xfId="1978"/>
    <cellStyle name="Normal 2 33 2" xfId="1979"/>
    <cellStyle name="Normal 2 34" xfId="1980"/>
    <cellStyle name="Normal 2 34 2" xfId="1981"/>
    <cellStyle name="Normal 2 35" xfId="1982"/>
    <cellStyle name="Normal 2 35 2" xfId="1983"/>
    <cellStyle name="Normal 2 36" xfId="1984"/>
    <cellStyle name="Normal 2 36 2" xfId="1985"/>
    <cellStyle name="Normal 2 37" xfId="1986"/>
    <cellStyle name="Normal 2 37 2" xfId="1987"/>
    <cellStyle name="Normal 2 38" xfId="1988"/>
    <cellStyle name="Normal 2 39" xfId="1989"/>
    <cellStyle name="Normal 2 4" xfId="1990"/>
    <cellStyle name="Normal 2 4 2" xfId="1991"/>
    <cellStyle name="Normal 2 4 2 2" xfId="1992"/>
    <cellStyle name="Normal 2 4 3" xfId="1993"/>
    <cellStyle name="Normal 2 4 3 2" xfId="1994"/>
    <cellStyle name="Normal 2 4 4" xfId="1995"/>
    <cellStyle name="Normal 2 4 4 2" xfId="1996"/>
    <cellStyle name="Normal 2 4 5" xfId="1997"/>
    <cellStyle name="Normal 2 4 5 2" xfId="1998"/>
    <cellStyle name="Normal 2 4 6" xfId="1999"/>
    <cellStyle name="Normal 2 4 6 2" xfId="2000"/>
    <cellStyle name="Normal 2 4 7" xfId="2001"/>
    <cellStyle name="Normal 2 4 7 2" xfId="2002"/>
    <cellStyle name="Normal 2 4 8" xfId="2003"/>
    <cellStyle name="Normal 2 4 8 2" xfId="2004"/>
    <cellStyle name="Normal 2 4 9" xfId="2005"/>
    <cellStyle name="Normal 2 5" xfId="2006"/>
    <cellStyle name="Normal 2 5 2" xfId="2007"/>
    <cellStyle name="Normal 2 6" xfId="2008"/>
    <cellStyle name="Normal 2 6 2" xfId="2009"/>
    <cellStyle name="Normal 2 7" xfId="2010"/>
    <cellStyle name="Normal 2 7 2" xfId="2011"/>
    <cellStyle name="Normal 2 8" xfId="2012"/>
    <cellStyle name="Normal 2 8 2" xfId="2013"/>
    <cellStyle name="Normal 2 9" xfId="2014"/>
    <cellStyle name="Normal 2 9 2" xfId="2015"/>
    <cellStyle name="Normal 20" xfId="2016"/>
    <cellStyle name="Normal 22" xfId="2017"/>
    <cellStyle name="Normal 22 2" xfId="2018"/>
    <cellStyle name="Normal 23 2" xfId="2019"/>
    <cellStyle name="Normal 23 3" xfId="2020"/>
    <cellStyle name="Normal 3 10" xfId="2021"/>
    <cellStyle name="Normal 3 10 2" xfId="2022"/>
    <cellStyle name="Normal 3 11" xfId="2023"/>
    <cellStyle name="Normal 3 11 2" xfId="2024"/>
    <cellStyle name="Normal 3 12" xfId="2025"/>
    <cellStyle name="Normal 3 12 2" xfId="2026"/>
    <cellStyle name="Normal 3 13" xfId="2027"/>
    <cellStyle name="Normal 3 14" xfId="2028"/>
    <cellStyle name="Normal 3 15" xfId="2029"/>
    <cellStyle name="Normal 3 16" xfId="2030"/>
    <cellStyle name="Normal 3 17" xfId="2031"/>
    <cellStyle name="Normal 3 18" xfId="2032"/>
    <cellStyle name="Normal 3 19" xfId="2033"/>
    <cellStyle name="Normal 3 2" xfId="2034"/>
    <cellStyle name="Normal 3 2 10" xfId="2035"/>
    <cellStyle name="Normal 3 2 11" xfId="2036"/>
    <cellStyle name="Normal 3 2 12" xfId="2037"/>
    <cellStyle name="Normal 3 2 13" xfId="2038"/>
    <cellStyle name="Normal 3 2 14" xfId="2039"/>
    <cellStyle name="Normal 3 2 15" xfId="2040"/>
    <cellStyle name="Normal 3 2 16" xfId="2041"/>
    <cellStyle name="Normal 3 2 17" xfId="2042"/>
    <cellStyle name="Normal 3 2 18" xfId="2043"/>
    <cellStyle name="Normal 3 2 2" xfId="2044"/>
    <cellStyle name="Normal 3 2 2 2" xfId="2045"/>
    <cellStyle name="Normal 3 2 2 3" xfId="2046"/>
    <cellStyle name="Normal 3 2 2 4" xfId="2047"/>
    <cellStyle name="Normal 3 2 2 5" xfId="2048"/>
    <cellStyle name="Normal 3 2 2 6" xfId="2049"/>
    <cellStyle name="Normal 3 2 2 7" xfId="2050"/>
    <cellStyle name="Normal 3 2 2 8" xfId="2051"/>
    <cellStyle name="Normal 3 2 3" xfId="2052"/>
    <cellStyle name="Normal 3 2 4" xfId="2053"/>
    <cellStyle name="Normal 3 2 5" xfId="2054"/>
    <cellStyle name="Normal 3 2 6" xfId="2055"/>
    <cellStyle name="Normal 3 2 7" xfId="2056"/>
    <cellStyle name="Normal 3 2 8" xfId="2057"/>
    <cellStyle name="Normal 3 2 9" xfId="2058"/>
    <cellStyle name="Normal 3 3" xfId="2059"/>
    <cellStyle name="Normal 3 3 10" xfId="2060"/>
    <cellStyle name="Normal 3 3 11" xfId="2061"/>
    <cellStyle name="Normal 3 3 12" xfId="2062"/>
    <cellStyle name="Normal 3 3 2" xfId="2063"/>
    <cellStyle name="Normal 3 3 3" xfId="2064"/>
    <cellStyle name="Normal 3 3 4" xfId="2065"/>
    <cellStyle name="Normal 3 3 5" xfId="2066"/>
    <cellStyle name="Normal 3 3 6" xfId="2067"/>
    <cellStyle name="Normal 3 3 7" xfId="2068"/>
    <cellStyle name="Normal 3 3 8" xfId="2069"/>
    <cellStyle name="Normal 3 3 9" xfId="2070"/>
    <cellStyle name="Normal 3 4" xfId="2071"/>
    <cellStyle name="Normal 3 4 2" xfId="2072"/>
    <cellStyle name="Normal 3 5" xfId="2073"/>
    <cellStyle name="Normal 3 5 2" xfId="2074"/>
    <cellStyle name="Normal 3 6" xfId="2075"/>
    <cellStyle name="Normal 3 6 2" xfId="2076"/>
    <cellStyle name="Normal 3 7" xfId="2077"/>
    <cellStyle name="Normal 3 7 2" xfId="2078"/>
    <cellStyle name="Normal 3 8" xfId="2079"/>
    <cellStyle name="Normal 3 8 2" xfId="2080"/>
    <cellStyle name="Normal 3 9" xfId="2081"/>
    <cellStyle name="Normal 3 9 2" xfId="2082"/>
    <cellStyle name="Normal 4 2" xfId="2083"/>
    <cellStyle name="Normal 4 2 2" xfId="2084"/>
    <cellStyle name="Normal 4 2 2 2" xfId="2085"/>
    <cellStyle name="Normal 4 3" xfId="2086"/>
    <cellStyle name="Normal 4 3 2" xfId="2087"/>
    <cellStyle name="Normal 4 4" xfId="2088"/>
    <cellStyle name="Normal 4 4 2" xfId="2089"/>
    <cellStyle name="Normal 4 5" xfId="2090"/>
    <cellStyle name="Normal 4 6" xfId="2091"/>
    <cellStyle name="Normal 5" xfId="2092"/>
    <cellStyle name="Normal 5 2" xfId="2093"/>
    <cellStyle name="Normal 5 3" xfId="2094"/>
    <cellStyle name="Normal 5 4" xfId="2095"/>
    <cellStyle name="Normal 5 5" xfId="2096"/>
    <cellStyle name="Normal 5 6" xfId="2097"/>
    <cellStyle name="Normal 5 7" xfId="2098"/>
    <cellStyle name="Normal 5 8" xfId="2099"/>
    <cellStyle name="Normal 6 2" xfId="2100"/>
    <cellStyle name="Normal 6 3" xfId="2101"/>
    <cellStyle name="Normal 6 3 2" xfId="2102"/>
    <cellStyle name="Normal 6 4" xfId="2103"/>
    <cellStyle name="Normal 6 4 2" xfId="2104"/>
    <cellStyle name="Normal 6 5" xfId="2105"/>
    <cellStyle name="Normal 6 5 2" xfId="2106"/>
    <cellStyle name="Normal 7 2" xfId="2107"/>
    <cellStyle name="Normal 7 3" xfId="2108"/>
    <cellStyle name="Normal 7 3 2" xfId="2109"/>
    <cellStyle name="Normal 8 2" xfId="2110"/>
    <cellStyle name="Normal 9 2" xfId="2111"/>
    <cellStyle name="Note 10" xfId="2112"/>
    <cellStyle name="Note 10 2" xfId="2113"/>
    <cellStyle name="Note 10 3" xfId="2114"/>
    <cellStyle name="Note 10 3 2" xfId="2115"/>
    <cellStyle name="Note 10 4" xfId="2116"/>
    <cellStyle name="Note 10 4 2" xfId="2117"/>
    <cellStyle name="Note 10 5" xfId="2118"/>
    <cellStyle name="Note 10 5 2" xfId="2119"/>
    <cellStyle name="Note 10 6" xfId="2120"/>
    <cellStyle name="Note 10 6 2" xfId="2121"/>
    <cellStyle name="Note 10 7" xfId="2122"/>
    <cellStyle name="Note 11" xfId="2123"/>
    <cellStyle name="Note 11 2" xfId="2124"/>
    <cellStyle name="Note 11 3" xfId="2125"/>
    <cellStyle name="Note 11 3 2" xfId="2126"/>
    <cellStyle name="Note 11 4" xfId="2127"/>
    <cellStyle name="Note 11 4 2" xfId="2128"/>
    <cellStyle name="Note 11 5" xfId="2129"/>
    <cellStyle name="Note 11 5 2" xfId="2130"/>
    <cellStyle name="Note 11 6" xfId="2131"/>
    <cellStyle name="Note 11 6 2" xfId="2132"/>
    <cellStyle name="Note 11 7" xfId="2133"/>
    <cellStyle name="Note 12" xfId="2134"/>
    <cellStyle name="Note 12 2" xfId="2135"/>
    <cellStyle name="Note 12 3" xfId="2136"/>
    <cellStyle name="Note 12 3 2" xfId="2137"/>
    <cellStyle name="Note 12 4" xfId="2138"/>
    <cellStyle name="Note 12 4 2" xfId="2139"/>
    <cellStyle name="Note 12 5" xfId="2140"/>
    <cellStyle name="Note 12 5 2" xfId="2141"/>
    <cellStyle name="Note 12 6" xfId="2142"/>
    <cellStyle name="Note 12 6 2" xfId="2143"/>
    <cellStyle name="Note 12 7" xfId="2144"/>
    <cellStyle name="Note 13" xfId="2145"/>
    <cellStyle name="Note 13 2" xfId="2146"/>
    <cellStyle name="Note 13 3" xfId="2147"/>
    <cellStyle name="Note 13 3 2" xfId="2148"/>
    <cellStyle name="Note 13 4" xfId="2149"/>
    <cellStyle name="Note 13 4 2" xfId="2150"/>
    <cellStyle name="Note 13 5" xfId="2151"/>
    <cellStyle name="Note 13 5 2" xfId="2152"/>
    <cellStyle name="Note 13 6" xfId="2153"/>
    <cellStyle name="Note 13 6 2" xfId="2154"/>
    <cellStyle name="Note 13 7" xfId="2155"/>
    <cellStyle name="Note 14" xfId="2156"/>
    <cellStyle name="Note 14 2" xfId="2157"/>
    <cellStyle name="Note 14 3" xfId="2158"/>
    <cellStyle name="Note 14 3 2" xfId="2159"/>
    <cellStyle name="Note 14 4" xfId="2160"/>
    <cellStyle name="Note 14 4 2" xfId="2161"/>
    <cellStyle name="Note 14 5" xfId="2162"/>
    <cellStyle name="Note 14 5 2" xfId="2163"/>
    <cellStyle name="Note 14 6" xfId="2164"/>
    <cellStyle name="Note 14 6 2" xfId="2165"/>
    <cellStyle name="Note 14 7" xfId="2166"/>
    <cellStyle name="Note 15" xfId="2167"/>
    <cellStyle name="Note 15 2" xfId="2168"/>
    <cellStyle name="Note 15 3" xfId="2169"/>
    <cellStyle name="Note 15 3 2" xfId="2170"/>
    <cellStyle name="Note 15 4" xfId="2171"/>
    <cellStyle name="Note 15 4 2" xfId="2172"/>
    <cellStyle name="Note 15 5" xfId="2173"/>
    <cellStyle name="Note 15 5 2" xfId="2174"/>
    <cellStyle name="Note 15 6" xfId="2175"/>
    <cellStyle name="Note 15 6 2" xfId="2176"/>
    <cellStyle name="Note 15 7" xfId="2177"/>
    <cellStyle name="Note 16" xfId="2178"/>
    <cellStyle name="Note 16 2" xfId="2179"/>
    <cellStyle name="Note 16 3" xfId="2180"/>
    <cellStyle name="Note 16 3 2" xfId="2181"/>
    <cellStyle name="Note 16 4" xfId="2182"/>
    <cellStyle name="Note 16 4 2" xfId="2183"/>
    <cellStyle name="Note 16 5" xfId="2184"/>
    <cellStyle name="Note 16 5 2" xfId="2185"/>
    <cellStyle name="Note 16 6" xfId="2186"/>
    <cellStyle name="Note 16 6 2" xfId="2187"/>
    <cellStyle name="Note 16 7" xfId="2188"/>
    <cellStyle name="Note 17" xfId="2189"/>
    <cellStyle name="Note 17 2" xfId="2190"/>
    <cellStyle name="Note 17 3" xfId="2191"/>
    <cellStyle name="Note 17 3 2" xfId="2192"/>
    <cellStyle name="Note 17 4" xfId="2193"/>
    <cellStyle name="Note 17 4 2" xfId="2194"/>
    <cellStyle name="Note 17 5" xfId="2195"/>
    <cellStyle name="Note 17 5 2" xfId="2196"/>
    <cellStyle name="Note 17 6" xfId="2197"/>
    <cellStyle name="Note 17 6 2" xfId="2198"/>
    <cellStyle name="Note 17 7" xfId="2199"/>
    <cellStyle name="Note 18" xfId="2200"/>
    <cellStyle name="Note 18 2" xfId="2201"/>
    <cellStyle name="Note 18 3" xfId="2202"/>
    <cellStyle name="Note 18 3 2" xfId="2203"/>
    <cellStyle name="Note 18 4" xfId="2204"/>
    <cellStyle name="Note 18 4 2" xfId="2205"/>
    <cellStyle name="Note 18 5" xfId="2206"/>
    <cellStyle name="Note 18 5 2" xfId="2207"/>
    <cellStyle name="Note 18 6" xfId="2208"/>
    <cellStyle name="Note 18 6 2" xfId="2209"/>
    <cellStyle name="Note 18 7" xfId="2210"/>
    <cellStyle name="Note 19" xfId="2211"/>
    <cellStyle name="Note 19 2" xfId="2212"/>
    <cellStyle name="Note 19 3" xfId="2213"/>
    <cellStyle name="Note 19 3 2" xfId="2214"/>
    <cellStyle name="Note 19 4" xfId="2215"/>
    <cellStyle name="Note 19 4 2" xfId="2216"/>
    <cellStyle name="Note 19 5" xfId="2217"/>
    <cellStyle name="Note 19 5 2" xfId="2218"/>
    <cellStyle name="Note 19 6" xfId="2219"/>
    <cellStyle name="Note 19 6 2" xfId="2220"/>
    <cellStyle name="Note 19 7" xfId="2221"/>
    <cellStyle name="Note 2" xfId="2222"/>
    <cellStyle name="Note 2 2" xfId="2223"/>
    <cellStyle name="Note 2 2 10" xfId="2224"/>
    <cellStyle name="Note 2 2 10 2" xfId="2225"/>
    <cellStyle name="Note 2 2 11" xfId="2226"/>
    <cellStyle name="Note 2 2 11 2" xfId="2227"/>
    <cellStyle name="Note 2 2 12" xfId="2228"/>
    <cellStyle name="Note 2 2 12 2" xfId="2229"/>
    <cellStyle name="Note 2 2 13" xfId="2230"/>
    <cellStyle name="Note 2 2 13 2" xfId="2231"/>
    <cellStyle name="Note 2 2 14" xfId="2232"/>
    <cellStyle name="Note 2 2 14 2" xfId="2233"/>
    <cellStyle name="Note 2 2 15" xfId="2234"/>
    <cellStyle name="Note 2 2 16" xfId="2235"/>
    <cellStyle name="Note 2 2 2" xfId="2236"/>
    <cellStyle name="Note 2 2 2 2" xfId="2237"/>
    <cellStyle name="Note 2 2 2 3" xfId="2238"/>
    <cellStyle name="Note 2 2 2 3 2" xfId="2239"/>
    <cellStyle name="Note 2 2 2 4" xfId="2240"/>
    <cellStyle name="Note 2 2 2 4 2" xfId="2241"/>
    <cellStyle name="Note 2 2 2 5" xfId="2242"/>
    <cellStyle name="Note 2 2 2 5 2" xfId="2243"/>
    <cellStyle name="Note 2 2 2 6" xfId="2244"/>
    <cellStyle name="Note 2 2 2 6 2" xfId="2245"/>
    <cellStyle name="Note 2 2 2 7" xfId="2246"/>
    <cellStyle name="Note 2 2 2 7 2" xfId="2247"/>
    <cellStyle name="Note 2 2 2 8" xfId="2248"/>
    <cellStyle name="Note 2 2 3" xfId="2249"/>
    <cellStyle name="Note 2 2 3 2" xfId="2250"/>
    <cellStyle name="Note 2 2 3 3" xfId="2251"/>
    <cellStyle name="Note 2 2 3 3 2" xfId="2252"/>
    <cellStyle name="Note 2 2 3 4" xfId="2253"/>
    <cellStyle name="Note 2 2 3 4 2" xfId="2254"/>
    <cellStyle name="Note 2 2 3 5" xfId="2255"/>
    <cellStyle name="Note 2 2 3 5 2" xfId="2256"/>
    <cellStyle name="Note 2 2 3 6" xfId="2257"/>
    <cellStyle name="Note 2 2 3 6 2" xfId="2258"/>
    <cellStyle name="Note 2 2 3 7" xfId="2259"/>
    <cellStyle name="Note 2 2 3 7 2" xfId="2260"/>
    <cellStyle name="Note 2 2 3 8" xfId="2261"/>
    <cellStyle name="Note 2 2 4" xfId="2262"/>
    <cellStyle name="Note 2 2 4 2" xfId="2263"/>
    <cellStyle name="Note 2 2 4 3" xfId="2264"/>
    <cellStyle name="Note 2 2 4 3 2" xfId="2265"/>
    <cellStyle name="Note 2 2 4 4" xfId="2266"/>
    <cellStyle name="Note 2 2 4 4 2" xfId="2267"/>
    <cellStyle name="Note 2 2 4 5" xfId="2268"/>
    <cellStyle name="Note 2 2 4 5 2" xfId="2269"/>
    <cellStyle name="Note 2 2 4 6" xfId="2270"/>
    <cellStyle name="Note 2 2 4 6 2" xfId="2271"/>
    <cellStyle name="Note 2 2 4 7" xfId="2272"/>
    <cellStyle name="Note 2 2 5" xfId="2273"/>
    <cellStyle name="Note 2 2 5 2" xfId="2274"/>
    <cellStyle name="Note 2 2 5 3" xfId="2275"/>
    <cellStyle name="Note 2 2 5 3 2" xfId="2276"/>
    <cellStyle name="Note 2 2 5 4" xfId="2277"/>
    <cellStyle name="Note 2 2 5 4 2" xfId="2278"/>
    <cellStyle name="Note 2 2 5 5" xfId="2279"/>
    <cellStyle name="Note 2 2 5 5 2" xfId="2280"/>
    <cellStyle name="Note 2 2 5 6" xfId="2281"/>
    <cellStyle name="Note 2 2 5 6 2" xfId="2282"/>
    <cellStyle name="Note 2 2 5 7" xfId="2283"/>
    <cellStyle name="Note 2 2 6" xfId="2284"/>
    <cellStyle name="Note 2 2 6 2" xfId="2285"/>
    <cellStyle name="Note 2 2 6 3" xfId="2286"/>
    <cellStyle name="Note 2 2 6 3 2" xfId="2287"/>
    <cellStyle name="Note 2 2 6 4" xfId="2288"/>
    <cellStyle name="Note 2 2 6 4 2" xfId="2289"/>
    <cellStyle name="Note 2 2 6 5" xfId="2290"/>
    <cellStyle name="Note 2 2 6 5 2" xfId="2291"/>
    <cellStyle name="Note 2 2 6 6" xfId="2292"/>
    <cellStyle name="Note 2 2 6 6 2" xfId="2293"/>
    <cellStyle name="Note 2 2 6 7" xfId="2294"/>
    <cellStyle name="Note 2 2 7" xfId="2295"/>
    <cellStyle name="Note 2 2 7 2" xfId="2296"/>
    <cellStyle name="Note 2 2 7 3" xfId="2297"/>
    <cellStyle name="Note 2 2 7 3 2" xfId="2298"/>
    <cellStyle name="Note 2 2 7 4" xfId="2299"/>
    <cellStyle name="Note 2 2 7 4 2" xfId="2300"/>
    <cellStyle name="Note 2 2 7 5" xfId="2301"/>
    <cellStyle name="Note 2 2 7 5 2" xfId="2302"/>
    <cellStyle name="Note 2 2 7 6" xfId="2303"/>
    <cellStyle name="Note 2 2 7 6 2" xfId="2304"/>
    <cellStyle name="Note 2 2 7 7" xfId="2305"/>
    <cellStyle name="Note 2 2 8" xfId="2306"/>
    <cellStyle name="Note 2 2 8 2" xfId="2307"/>
    <cellStyle name="Note 2 2 8 3" xfId="2308"/>
    <cellStyle name="Note 2 2 8 3 2" xfId="2309"/>
    <cellStyle name="Note 2 2 8 4" xfId="2310"/>
    <cellStyle name="Note 2 2 8 4 2" xfId="2311"/>
    <cellStyle name="Note 2 2 8 5" xfId="2312"/>
    <cellStyle name="Note 2 2 8 5 2" xfId="2313"/>
    <cellStyle name="Note 2 2 8 6" xfId="2314"/>
    <cellStyle name="Note 2 2 8 6 2" xfId="2315"/>
    <cellStyle name="Note 2 2 8 7" xfId="2316"/>
    <cellStyle name="Note 2 2 9" xfId="2317"/>
    <cellStyle name="Note 2 2 9 2" xfId="2318"/>
    <cellStyle name="Note 2 3" xfId="2319"/>
    <cellStyle name="Note 2 4" xfId="2320"/>
    <cellStyle name="Note 2 5" xfId="2321"/>
    <cellStyle name="Note 2 6" xfId="2322"/>
    <cellStyle name="Note 2 7" xfId="2323"/>
    <cellStyle name="Note 2 8" xfId="2324"/>
    <cellStyle name="Note 20" xfId="2325"/>
    <cellStyle name="Note 20 2" xfId="2326"/>
    <cellStyle name="Note 20 3" xfId="2327"/>
    <cellStyle name="Note 20 3 2" xfId="2328"/>
    <cellStyle name="Note 20 4" xfId="2329"/>
    <cellStyle name="Note 20 4 2" xfId="2330"/>
    <cellStyle name="Note 20 5" xfId="2331"/>
    <cellStyle name="Note 20 5 2" xfId="2332"/>
    <cellStyle name="Note 20 6" xfId="2333"/>
    <cellStyle name="Note 20 6 2" xfId="2334"/>
    <cellStyle name="Note 20 7" xfId="2335"/>
    <cellStyle name="Note 21" xfId="2336"/>
    <cellStyle name="Note 21 2" xfId="2337"/>
    <cellStyle name="Note 21 3" xfId="2338"/>
    <cellStyle name="Note 21 3 2" xfId="2339"/>
    <cellStyle name="Note 21 4" xfId="2340"/>
    <cellStyle name="Note 21 4 2" xfId="2341"/>
    <cellStyle name="Note 21 5" xfId="2342"/>
    <cellStyle name="Note 21 5 2" xfId="2343"/>
    <cellStyle name="Note 21 6" xfId="2344"/>
    <cellStyle name="Note 21 6 2" xfId="2345"/>
    <cellStyle name="Note 21 7" xfId="2346"/>
    <cellStyle name="Note 22" xfId="2347"/>
    <cellStyle name="Note 22 2" xfId="2348"/>
    <cellStyle name="Note 22 3" xfId="2349"/>
    <cellStyle name="Note 22 3 2" xfId="2350"/>
    <cellStyle name="Note 22 4" xfId="2351"/>
    <cellStyle name="Note 22 4 2" xfId="2352"/>
    <cellStyle name="Note 22 5" xfId="2353"/>
    <cellStyle name="Note 22 5 2" xfId="2354"/>
    <cellStyle name="Note 22 6" xfId="2355"/>
    <cellStyle name="Note 22 6 2" xfId="2356"/>
    <cellStyle name="Note 22 7" xfId="2357"/>
    <cellStyle name="Note 3" xfId="2358"/>
    <cellStyle name="Note 3 2" xfId="2359"/>
    <cellStyle name="Note 3 2 10" xfId="2360"/>
    <cellStyle name="Note 3 2 10 2" xfId="2361"/>
    <cellStyle name="Note 3 2 11" xfId="2362"/>
    <cellStyle name="Note 3 2 11 2" xfId="2363"/>
    <cellStyle name="Note 3 2 12" xfId="2364"/>
    <cellStyle name="Note 3 2 12 2" xfId="2365"/>
    <cellStyle name="Note 3 2 13" xfId="2366"/>
    <cellStyle name="Note 3 2 13 2" xfId="2367"/>
    <cellStyle name="Note 3 2 14" xfId="2368"/>
    <cellStyle name="Note 3 2 14 2" xfId="2369"/>
    <cellStyle name="Note 3 2 15" xfId="2370"/>
    <cellStyle name="Note 3 2 16" xfId="2371"/>
    <cellStyle name="Note 3 2 2" xfId="2372"/>
    <cellStyle name="Note 3 2 2 2" xfId="2373"/>
    <cellStyle name="Note 3 2 2 3" xfId="2374"/>
    <cellStyle name="Note 3 2 2 3 2" xfId="2375"/>
    <cellStyle name="Note 3 2 2 4" xfId="2376"/>
    <cellStyle name="Note 3 2 2 4 2" xfId="2377"/>
    <cellStyle name="Note 3 2 2 5" xfId="2378"/>
    <cellStyle name="Note 3 2 2 5 2" xfId="2379"/>
    <cellStyle name="Note 3 2 2 6" xfId="2380"/>
    <cellStyle name="Note 3 2 2 6 2" xfId="2381"/>
    <cellStyle name="Note 3 2 2 7" xfId="2382"/>
    <cellStyle name="Note 3 2 2 7 2" xfId="2383"/>
    <cellStyle name="Note 3 2 2 8" xfId="2384"/>
    <cellStyle name="Note 3 2 3" xfId="2385"/>
    <cellStyle name="Note 3 2 3 2" xfId="2386"/>
    <cellStyle name="Note 3 2 3 3" xfId="2387"/>
    <cellStyle name="Note 3 2 3 3 2" xfId="2388"/>
    <cellStyle name="Note 3 2 3 4" xfId="2389"/>
    <cellStyle name="Note 3 2 3 4 2" xfId="2390"/>
    <cellStyle name="Note 3 2 3 5" xfId="2391"/>
    <cellStyle name="Note 3 2 3 5 2" xfId="2392"/>
    <cellStyle name="Note 3 2 3 6" xfId="2393"/>
    <cellStyle name="Note 3 2 3 6 2" xfId="2394"/>
    <cellStyle name="Note 3 2 3 7" xfId="2395"/>
    <cellStyle name="Note 3 2 3 7 2" xfId="2396"/>
    <cellStyle name="Note 3 2 3 8" xfId="2397"/>
    <cellStyle name="Note 3 2 4" xfId="2398"/>
    <cellStyle name="Note 3 2 4 2" xfId="2399"/>
    <cellStyle name="Note 3 2 4 3" xfId="2400"/>
    <cellStyle name="Note 3 2 4 3 2" xfId="2401"/>
    <cellStyle name="Note 3 2 4 4" xfId="2402"/>
    <cellStyle name="Note 3 2 4 4 2" xfId="2403"/>
    <cellStyle name="Note 3 2 4 5" xfId="2404"/>
    <cellStyle name="Note 3 2 4 5 2" xfId="2405"/>
    <cellStyle name="Note 3 2 4 6" xfId="2406"/>
    <cellStyle name="Note 3 2 4 6 2" xfId="2407"/>
    <cellStyle name="Note 3 2 4 7" xfId="2408"/>
    <cellStyle name="Note 3 2 5" xfId="2409"/>
    <cellStyle name="Note 3 2 5 2" xfId="2410"/>
    <cellStyle name="Note 3 2 5 3" xfId="2411"/>
    <cellStyle name="Note 3 2 5 3 2" xfId="2412"/>
    <cellStyle name="Note 3 2 5 4" xfId="2413"/>
    <cellStyle name="Note 3 2 5 4 2" xfId="2414"/>
    <cellStyle name="Note 3 2 5 5" xfId="2415"/>
    <cellStyle name="Note 3 2 5 5 2" xfId="2416"/>
    <cellStyle name="Note 3 2 5 6" xfId="2417"/>
    <cellStyle name="Note 3 2 5 6 2" xfId="2418"/>
    <cellStyle name="Note 3 2 5 7" xfId="2419"/>
    <cellStyle name="Note 3 2 6" xfId="2420"/>
    <cellStyle name="Note 3 2 6 2" xfId="2421"/>
    <cellStyle name="Note 3 2 6 3" xfId="2422"/>
    <cellStyle name="Note 3 2 6 3 2" xfId="2423"/>
    <cellStyle name="Note 3 2 6 4" xfId="2424"/>
    <cellStyle name="Note 3 2 6 4 2" xfId="2425"/>
    <cellStyle name="Note 3 2 6 5" xfId="2426"/>
    <cellStyle name="Note 3 2 6 5 2" xfId="2427"/>
    <cellStyle name="Note 3 2 6 6" xfId="2428"/>
    <cellStyle name="Note 3 2 6 6 2" xfId="2429"/>
    <cellStyle name="Note 3 2 6 7" xfId="2430"/>
    <cellStyle name="Note 3 2 7" xfId="2431"/>
    <cellStyle name="Note 3 2 7 2" xfId="2432"/>
    <cellStyle name="Note 3 2 7 3" xfId="2433"/>
    <cellStyle name="Note 3 2 7 3 2" xfId="2434"/>
    <cellStyle name="Note 3 2 7 4" xfId="2435"/>
    <cellStyle name="Note 3 2 7 4 2" xfId="2436"/>
    <cellStyle name="Note 3 2 7 5" xfId="2437"/>
    <cellStyle name="Note 3 2 7 5 2" xfId="2438"/>
    <cellStyle name="Note 3 2 7 6" xfId="2439"/>
    <cellStyle name="Note 3 2 7 6 2" xfId="2440"/>
    <cellStyle name="Note 3 2 7 7" xfId="2441"/>
    <cellStyle name="Note 3 2 8" xfId="2442"/>
    <cellStyle name="Note 3 2 8 2" xfId="2443"/>
    <cellStyle name="Note 3 2 8 3" xfId="2444"/>
    <cellStyle name="Note 3 2 8 3 2" xfId="2445"/>
    <cellStyle name="Note 3 2 8 4" xfId="2446"/>
    <cellStyle name="Note 3 2 8 4 2" xfId="2447"/>
    <cellStyle name="Note 3 2 8 5" xfId="2448"/>
    <cellStyle name="Note 3 2 8 5 2" xfId="2449"/>
    <cellStyle name="Note 3 2 8 6" xfId="2450"/>
    <cellStyle name="Note 3 2 8 6 2" xfId="2451"/>
    <cellStyle name="Note 3 2 8 7" xfId="2452"/>
    <cellStyle name="Note 3 2 9" xfId="2453"/>
    <cellStyle name="Note 3 2 9 2" xfId="2454"/>
    <cellStyle name="Note 3 3" xfId="2455"/>
    <cellStyle name="Note 3 4" xfId="2456"/>
    <cellStyle name="Note 3 5" xfId="2457"/>
    <cellStyle name="Note 3 6" xfId="2458"/>
    <cellStyle name="Note 3 7" xfId="2459"/>
    <cellStyle name="Note 3 8" xfId="2460"/>
    <cellStyle name="Note 4" xfId="2461"/>
    <cellStyle name="Note 4 2" xfId="2462"/>
    <cellStyle name="Note 4 2 10" xfId="2463"/>
    <cellStyle name="Note 4 2 10 2" xfId="2464"/>
    <cellStyle name="Note 4 2 11" xfId="2465"/>
    <cellStyle name="Note 4 2 11 2" xfId="2466"/>
    <cellStyle name="Note 4 2 12" xfId="2467"/>
    <cellStyle name="Note 4 2 12 2" xfId="2468"/>
    <cellStyle name="Note 4 2 13" xfId="2469"/>
    <cellStyle name="Note 4 2 13 2" xfId="2470"/>
    <cellStyle name="Note 4 2 14" xfId="2471"/>
    <cellStyle name="Note 4 2 14 2" xfId="2472"/>
    <cellStyle name="Note 4 2 15" xfId="2473"/>
    <cellStyle name="Note 4 2 16" xfId="2474"/>
    <cellStyle name="Note 4 2 2" xfId="2475"/>
    <cellStyle name="Note 4 2 2 2" xfId="2476"/>
    <cellStyle name="Note 4 2 2 3" xfId="2477"/>
    <cellStyle name="Note 4 2 2 3 2" xfId="2478"/>
    <cellStyle name="Note 4 2 2 4" xfId="2479"/>
    <cellStyle name="Note 4 2 2 4 2" xfId="2480"/>
    <cellStyle name="Note 4 2 2 5" xfId="2481"/>
    <cellStyle name="Note 4 2 2 5 2" xfId="2482"/>
    <cellStyle name="Note 4 2 2 6" xfId="2483"/>
    <cellStyle name="Note 4 2 2 6 2" xfId="2484"/>
    <cellStyle name="Note 4 2 2 7" xfId="2485"/>
    <cellStyle name="Note 4 2 2 7 2" xfId="2486"/>
    <cellStyle name="Note 4 2 2 8" xfId="2487"/>
    <cellStyle name="Note 4 2 3" xfId="2488"/>
    <cellStyle name="Note 4 2 3 2" xfId="2489"/>
    <cellStyle name="Note 4 2 3 3" xfId="2490"/>
    <cellStyle name="Note 4 2 3 3 2" xfId="2491"/>
    <cellStyle name="Note 4 2 3 4" xfId="2492"/>
    <cellStyle name="Note 4 2 3 4 2" xfId="2493"/>
    <cellStyle name="Note 4 2 3 5" xfId="2494"/>
    <cellStyle name="Note 4 2 3 5 2" xfId="2495"/>
    <cellStyle name="Note 4 2 3 6" xfId="2496"/>
    <cellStyle name="Note 4 2 3 6 2" xfId="2497"/>
    <cellStyle name="Note 4 2 3 7" xfId="2498"/>
    <cellStyle name="Note 4 2 3 7 2" xfId="2499"/>
    <cellStyle name="Note 4 2 3 8" xfId="2500"/>
    <cellStyle name="Note 4 2 4" xfId="2501"/>
    <cellStyle name="Note 4 2 4 2" xfId="2502"/>
    <cellStyle name="Note 4 2 4 3" xfId="2503"/>
    <cellStyle name="Note 4 2 4 3 2" xfId="2504"/>
    <cellStyle name="Note 4 2 4 4" xfId="2505"/>
    <cellStyle name="Note 4 2 4 4 2" xfId="2506"/>
    <cellStyle name="Note 4 2 4 5" xfId="2507"/>
    <cellStyle name="Note 4 2 4 5 2" xfId="2508"/>
    <cellStyle name="Note 4 2 4 6" xfId="2509"/>
    <cellStyle name="Note 4 2 4 6 2" xfId="2510"/>
    <cellStyle name="Note 4 2 4 7" xfId="2511"/>
    <cellStyle name="Note 4 2 5" xfId="2512"/>
    <cellStyle name="Note 4 2 5 2" xfId="2513"/>
    <cellStyle name="Note 4 2 5 3" xfId="2514"/>
    <cellStyle name="Note 4 2 5 3 2" xfId="2515"/>
    <cellStyle name="Note 4 2 5 4" xfId="2516"/>
    <cellStyle name="Note 4 2 5 4 2" xfId="2517"/>
    <cellStyle name="Note 4 2 5 5" xfId="2518"/>
    <cellStyle name="Note 4 2 5 5 2" xfId="2519"/>
    <cellStyle name="Note 4 2 5 6" xfId="2520"/>
    <cellStyle name="Note 4 2 5 6 2" xfId="2521"/>
    <cellStyle name="Note 4 2 5 7" xfId="2522"/>
    <cellStyle name="Note 4 2 6" xfId="2523"/>
    <cellStyle name="Note 4 2 6 2" xfId="2524"/>
    <cellStyle name="Note 4 2 6 3" xfId="2525"/>
    <cellStyle name="Note 4 2 6 3 2" xfId="2526"/>
    <cellStyle name="Note 4 2 6 4" xfId="2527"/>
    <cellStyle name="Note 4 2 6 4 2" xfId="2528"/>
    <cellStyle name="Note 4 2 6 5" xfId="2529"/>
    <cellStyle name="Note 4 2 6 5 2" xfId="2530"/>
    <cellStyle name="Note 4 2 6 6" xfId="2531"/>
    <cellStyle name="Note 4 2 6 6 2" xfId="2532"/>
    <cellStyle name="Note 4 2 6 7" xfId="2533"/>
    <cellStyle name="Note 4 2 7" xfId="2534"/>
    <cellStyle name="Note 4 2 7 2" xfId="2535"/>
    <cellStyle name="Note 4 2 7 3" xfId="2536"/>
    <cellStyle name="Note 4 2 7 3 2" xfId="2537"/>
    <cellStyle name="Note 4 2 7 4" xfId="2538"/>
    <cellStyle name="Note 4 2 7 4 2" xfId="2539"/>
    <cellStyle name="Note 4 2 7 5" xfId="2540"/>
    <cellStyle name="Note 4 2 7 5 2" xfId="2541"/>
    <cellStyle name="Note 4 2 7 6" xfId="2542"/>
    <cellStyle name="Note 4 2 7 6 2" xfId="2543"/>
    <cellStyle name="Note 4 2 7 7" xfId="2544"/>
    <cellStyle name="Note 4 2 8" xfId="2545"/>
    <cellStyle name="Note 4 2 8 2" xfId="2546"/>
    <cellStyle name="Note 4 2 8 3" xfId="2547"/>
    <cellStyle name="Note 4 2 8 3 2" xfId="2548"/>
    <cellStyle name="Note 4 2 8 4" xfId="2549"/>
    <cellStyle name="Note 4 2 8 4 2" xfId="2550"/>
    <cellStyle name="Note 4 2 8 5" xfId="2551"/>
    <cellStyle name="Note 4 2 8 5 2" xfId="2552"/>
    <cellStyle name="Note 4 2 8 6" xfId="2553"/>
    <cellStyle name="Note 4 2 8 6 2" xfId="2554"/>
    <cellStyle name="Note 4 2 8 7" xfId="2555"/>
    <cellStyle name="Note 4 2 9" xfId="2556"/>
    <cellStyle name="Note 4 2 9 2" xfId="2557"/>
    <cellStyle name="Note 4 3" xfId="2558"/>
    <cellStyle name="Note 4 4" xfId="2559"/>
    <cellStyle name="Note 4 5" xfId="2560"/>
    <cellStyle name="Note 4 6" xfId="2561"/>
    <cellStyle name="Note 4 7" xfId="2562"/>
    <cellStyle name="Note 4 8" xfId="2563"/>
    <cellStyle name="Note 5" xfId="2564"/>
    <cellStyle name="Note 5 10" xfId="2565"/>
    <cellStyle name="Note 5 10 2" xfId="2566"/>
    <cellStyle name="Note 5 10 2 2" xfId="2567"/>
    <cellStyle name="Note 5 10 3" xfId="2568"/>
    <cellStyle name="Note 5 10 3 2" xfId="2569"/>
    <cellStyle name="Note 5 10 4" xfId="2570"/>
    <cellStyle name="Note 5 10 4 2" xfId="2571"/>
    <cellStyle name="Note 5 10 5" xfId="2572"/>
    <cellStyle name="Note 5 10 5 2" xfId="2573"/>
    <cellStyle name="Note 5 10 6" xfId="2574"/>
    <cellStyle name="Note 5 10 6 2" xfId="2575"/>
    <cellStyle name="Note 5 10 7" xfId="2576"/>
    <cellStyle name="Note 5 11" xfId="2577"/>
    <cellStyle name="Note 5 11 2" xfId="2578"/>
    <cellStyle name="Note 5 11 2 2" xfId="2579"/>
    <cellStyle name="Note 5 11 3" xfId="2580"/>
    <cellStyle name="Note 5 11 3 2" xfId="2581"/>
    <cellStyle name="Note 5 11 4" xfId="2582"/>
    <cellStyle name="Note 5 11 4 2" xfId="2583"/>
    <cellStyle name="Note 5 11 5" xfId="2584"/>
    <cellStyle name="Note 5 11 5 2" xfId="2585"/>
    <cellStyle name="Note 5 11 6" xfId="2586"/>
    <cellStyle name="Note 5 11 6 2" xfId="2587"/>
    <cellStyle name="Note 5 11 7" xfId="2588"/>
    <cellStyle name="Note 5 12" xfId="2589"/>
    <cellStyle name="Note 5 12 2" xfId="2590"/>
    <cellStyle name="Note 5 13" xfId="2591"/>
    <cellStyle name="Note 5 13 2" xfId="2592"/>
    <cellStyle name="Note 5 14" xfId="2593"/>
    <cellStyle name="Note 5 14 2" xfId="2594"/>
    <cellStyle name="Note 5 15" xfId="2595"/>
    <cellStyle name="Note 5 15 2" xfId="2596"/>
    <cellStyle name="Note 5 16" xfId="2597"/>
    <cellStyle name="Note 5 2" xfId="2598"/>
    <cellStyle name="Note 5 3" xfId="2599"/>
    <cellStyle name="Note 5 4" xfId="2600"/>
    <cellStyle name="Note 5 5" xfId="2601"/>
    <cellStyle name="Note 5 6" xfId="2602"/>
    <cellStyle name="Note 5 7" xfId="2603"/>
    <cellStyle name="Note 5 8" xfId="2604"/>
    <cellStyle name="Note 5 9" xfId="2605"/>
    <cellStyle name="Note 6" xfId="2606"/>
    <cellStyle name="Note 6 10" xfId="2607"/>
    <cellStyle name="Note 6 10 2" xfId="2608"/>
    <cellStyle name="Note 6 10 2 2" xfId="2609"/>
    <cellStyle name="Note 6 10 3" xfId="2610"/>
    <cellStyle name="Note 6 10 3 2" xfId="2611"/>
    <cellStyle name="Note 6 10 4" xfId="2612"/>
    <cellStyle name="Note 6 10 4 2" xfId="2613"/>
    <cellStyle name="Note 6 10 5" xfId="2614"/>
    <cellStyle name="Note 6 10 5 2" xfId="2615"/>
    <cellStyle name="Note 6 10 6" xfId="2616"/>
    <cellStyle name="Note 6 10 6 2" xfId="2617"/>
    <cellStyle name="Note 6 10 7" xfId="2618"/>
    <cellStyle name="Note 6 11" xfId="2619"/>
    <cellStyle name="Note 6 11 2" xfId="2620"/>
    <cellStyle name="Note 6 11 2 2" xfId="2621"/>
    <cellStyle name="Note 6 11 3" xfId="2622"/>
    <cellStyle name="Note 6 11 3 2" xfId="2623"/>
    <cellStyle name="Note 6 11 4" xfId="2624"/>
    <cellStyle name="Note 6 11 4 2" xfId="2625"/>
    <cellStyle name="Note 6 11 5" xfId="2626"/>
    <cellStyle name="Note 6 11 5 2" xfId="2627"/>
    <cellStyle name="Note 6 11 6" xfId="2628"/>
    <cellStyle name="Note 6 11 6 2" xfId="2629"/>
    <cellStyle name="Note 6 11 7" xfId="2630"/>
    <cellStyle name="Note 6 12" xfId="2631"/>
    <cellStyle name="Note 6 12 2" xfId="2632"/>
    <cellStyle name="Note 6 13" xfId="2633"/>
    <cellStyle name="Note 6 13 2" xfId="2634"/>
    <cellStyle name="Note 6 14" xfId="2635"/>
    <cellStyle name="Note 6 14 2" xfId="2636"/>
    <cellStyle name="Note 6 15" xfId="2637"/>
    <cellStyle name="Note 6 15 2" xfId="2638"/>
    <cellStyle name="Note 6 16" xfId="2639"/>
    <cellStyle name="Note 6 2" xfId="2640"/>
    <cellStyle name="Note 6 3" xfId="2641"/>
    <cellStyle name="Note 6 4" xfId="2642"/>
    <cellStyle name="Note 6 5" xfId="2643"/>
    <cellStyle name="Note 6 6" xfId="2644"/>
    <cellStyle name="Note 6 7" xfId="2645"/>
    <cellStyle name="Note 6 8" xfId="2646"/>
    <cellStyle name="Note 6 9" xfId="2647"/>
    <cellStyle name="Note 7" xfId="2648"/>
    <cellStyle name="Note 7 10" xfId="2649"/>
    <cellStyle name="Note 7 10 2" xfId="2650"/>
    <cellStyle name="Note 7 10 2 2" xfId="2651"/>
    <cellStyle name="Note 7 10 3" xfId="2652"/>
    <cellStyle name="Note 7 10 3 2" xfId="2653"/>
    <cellStyle name="Note 7 10 4" xfId="2654"/>
    <cellStyle name="Note 7 10 4 2" xfId="2655"/>
    <cellStyle name="Note 7 10 5" xfId="2656"/>
    <cellStyle name="Note 7 10 5 2" xfId="2657"/>
    <cellStyle name="Note 7 10 6" xfId="2658"/>
    <cellStyle name="Note 7 10 6 2" xfId="2659"/>
    <cellStyle name="Note 7 10 7" xfId="2660"/>
    <cellStyle name="Note 7 11" xfId="2661"/>
    <cellStyle name="Note 7 11 2" xfId="2662"/>
    <cellStyle name="Note 7 11 2 2" xfId="2663"/>
    <cellStyle name="Note 7 11 3" xfId="2664"/>
    <cellStyle name="Note 7 11 3 2" xfId="2665"/>
    <cellStyle name="Note 7 11 4" xfId="2666"/>
    <cellStyle name="Note 7 11 4 2" xfId="2667"/>
    <cellStyle name="Note 7 11 5" xfId="2668"/>
    <cellStyle name="Note 7 11 5 2" xfId="2669"/>
    <cellStyle name="Note 7 11 6" xfId="2670"/>
    <cellStyle name="Note 7 11 6 2" xfId="2671"/>
    <cellStyle name="Note 7 11 7" xfId="2672"/>
    <cellStyle name="Note 7 12" xfId="2673"/>
    <cellStyle name="Note 7 12 2" xfId="2674"/>
    <cellStyle name="Note 7 13" xfId="2675"/>
    <cellStyle name="Note 7 13 2" xfId="2676"/>
    <cellStyle name="Note 7 14" xfId="2677"/>
    <cellStyle name="Note 7 14 2" xfId="2678"/>
    <cellStyle name="Note 7 15" xfId="2679"/>
    <cellStyle name="Note 7 15 2" xfId="2680"/>
    <cellStyle name="Note 7 16" xfId="2681"/>
    <cellStyle name="Note 7 2" xfId="2682"/>
    <cellStyle name="Note 7 3" xfId="2683"/>
    <cellStyle name="Note 7 4" xfId="2684"/>
    <cellStyle name="Note 7 5" xfId="2685"/>
    <cellStyle name="Note 7 6" xfId="2686"/>
    <cellStyle name="Note 7 7" xfId="2687"/>
    <cellStyle name="Note 7 8" xfId="2688"/>
    <cellStyle name="Note 7 9" xfId="2689"/>
    <cellStyle name="Note 8" xfId="2690"/>
    <cellStyle name="Note 8 2" xfId="2691"/>
    <cellStyle name="Note 8 3" xfId="2692"/>
    <cellStyle name="Note 8 3 2" xfId="2693"/>
    <cellStyle name="Note 8 4" xfId="2694"/>
    <cellStyle name="Note 8 4 2" xfId="2695"/>
    <cellStyle name="Note 8 5" xfId="2696"/>
    <cellStyle name="Note 8 5 2" xfId="2697"/>
    <cellStyle name="Note 8 6" xfId="2698"/>
    <cellStyle name="Note 8 6 2" xfId="2699"/>
    <cellStyle name="Note 8 7" xfId="2700"/>
    <cellStyle name="Note 9" xfId="2701"/>
    <cellStyle name="Note 9 2" xfId="2702"/>
    <cellStyle name="Note 9 3" xfId="2703"/>
    <cellStyle name="Note 9 3 2" xfId="2704"/>
    <cellStyle name="Note 9 4" xfId="2705"/>
    <cellStyle name="Note 9 4 2" xfId="2706"/>
    <cellStyle name="Note 9 5" xfId="2707"/>
    <cellStyle name="Note 9 5 2" xfId="2708"/>
    <cellStyle name="Note 9 6" xfId="2709"/>
    <cellStyle name="Note 9 6 2" xfId="2710"/>
    <cellStyle name="Note 9 7" xfId="2711"/>
    <cellStyle name="Output" xfId="2712" builtinId="21" customBuiltin="1"/>
    <cellStyle name="Output 2" xfId="2713"/>
    <cellStyle name="Output 3" xfId="2714"/>
    <cellStyle name="Output 4" xfId="2715"/>
    <cellStyle name="Percent" xfId="2716" builtinId="5"/>
    <cellStyle name="Percent [2]" xfId="2717"/>
    <cellStyle name="Percent [2] 10" xfId="2718"/>
    <cellStyle name="Percent [2] 11" xfId="2719"/>
    <cellStyle name="Percent [2] 12" xfId="2720"/>
    <cellStyle name="Percent [2] 2" xfId="2721"/>
    <cellStyle name="Percent [2] 2 10" xfId="2722"/>
    <cellStyle name="Percent [2] 2 11" xfId="2723"/>
    <cellStyle name="Percent [2] 2 12" xfId="2724"/>
    <cellStyle name="Percent [2] 2 13" xfId="2725"/>
    <cellStyle name="Percent [2] 2 14" xfId="2726"/>
    <cellStyle name="Percent [2] 2 2" xfId="2727"/>
    <cellStyle name="Percent [2] 2 3" xfId="2728"/>
    <cellStyle name="Percent [2] 2 4" xfId="2729"/>
    <cellStyle name="Percent [2] 2 5" xfId="2730"/>
    <cellStyle name="Percent [2] 2 6" xfId="2731"/>
    <cellStyle name="Percent [2] 2 7" xfId="2732"/>
    <cellStyle name="Percent [2] 2 8" xfId="2733"/>
    <cellStyle name="Percent [2] 2 9" xfId="2734"/>
    <cellStyle name="Percent [2] 3" xfId="2735"/>
    <cellStyle name="Percent [2] 3 2" xfId="2736"/>
    <cellStyle name="Percent [2] 3 3" xfId="2737"/>
    <cellStyle name="Percent [2] 3 4" xfId="2738"/>
    <cellStyle name="Percent [2] 3 5" xfId="2739"/>
    <cellStyle name="Percent [2] 3 6" xfId="2740"/>
    <cellStyle name="Percent [2] 3 7" xfId="2741"/>
    <cellStyle name="Percent [2] 3 8" xfId="2742"/>
    <cellStyle name="Percent [2] 4" xfId="2743"/>
    <cellStyle name="Percent [2] 4 2" xfId="2744"/>
    <cellStyle name="Percent [2] 4 3" xfId="2745"/>
    <cellStyle name="Percent [2] 4 4" xfId="2746"/>
    <cellStyle name="Percent [2] 4 5" xfId="2747"/>
    <cellStyle name="Percent [2] 4 6" xfId="2748"/>
    <cellStyle name="Percent [2] 4 7" xfId="2749"/>
    <cellStyle name="Percent [2] 4 8" xfId="2750"/>
    <cellStyle name="Percent [2] 5" xfId="2751"/>
    <cellStyle name="Percent [2] 5 2" xfId="2752"/>
    <cellStyle name="Percent [2] 5 3" xfId="2753"/>
    <cellStyle name="Percent [2] 5 4" xfId="2754"/>
    <cellStyle name="Percent [2] 5 5" xfId="2755"/>
    <cellStyle name="Percent [2] 5 6" xfId="2756"/>
    <cellStyle name="Percent [2] 5 7" xfId="2757"/>
    <cellStyle name="Percent [2] 5 8" xfId="2758"/>
    <cellStyle name="Percent [2] 6" xfId="2759"/>
    <cellStyle name="Percent [2] 7" xfId="2760"/>
    <cellStyle name="Percent [2] 8" xfId="2761"/>
    <cellStyle name="Percent [2] 9" xfId="2762"/>
    <cellStyle name="Percent 2 10" xfId="2763"/>
    <cellStyle name="Percent 2 11" xfId="2764"/>
    <cellStyle name="Percent 2 2" xfId="2765"/>
    <cellStyle name="Percent 2 2 2" xfId="2766"/>
    <cellStyle name="Percent 2 3" xfId="2767"/>
    <cellStyle name="Percent 2 4" xfId="2768"/>
    <cellStyle name="Percent 2 5" xfId="2769"/>
    <cellStyle name="Percent 2 6" xfId="2770"/>
    <cellStyle name="Percent 2 7" xfId="2771"/>
    <cellStyle name="Percent 2 8" xfId="2772"/>
    <cellStyle name="Percent 2 9" xfId="2773"/>
    <cellStyle name="Percent 5 2" xfId="2774"/>
    <cellStyle name="style" xfId="2775"/>
    <cellStyle name="style1" xfId="2776"/>
    <cellStyle name="style2" xfId="2777"/>
    <cellStyle name="þ_x001d_ð &amp;ý&amp;†ýG_x0008_ X_x000a__x0007__x0001__x0001_" xfId="2809"/>
    <cellStyle name="þ_x001d_ð &amp;ý&amp;†ýG_x0008_ X_x000a__x0007__x0001__x0001_ 2" xfId="2810"/>
    <cellStyle name="þ_x001d_ð &amp;ý&amp;†ýG_x0008_ X_x000a__x0007__x0001__x0001_ 2 2" xfId="2778"/>
    <cellStyle name="þ_x001d_ð &amp;ý&amp;†ýG_x0008_ X_x000a__x0007__x0001__x0001_ 2 3" xfId="2779"/>
    <cellStyle name="þ_x001d_ð &amp;ý&amp;†ýG_x0008_ X_x000a__x0007__x0001__x0001_ 2 4" xfId="2780"/>
    <cellStyle name="þ_x001d_ð &amp;ý&amp;†ýG_x0008_ X_x000a__x0007__x0001__x0001_ 2 5" xfId="2781"/>
    <cellStyle name="þ_x001d_ð &amp;ý&amp;†ýG_x0008_ X_x000a__x0007__x0001__x0001_ 2 6" xfId="2782"/>
    <cellStyle name="þ_x001d_ð &amp;ý&amp;†ýG_x0008_ X_x000a__x0007__x0001__x0001_ 2 7" xfId="2783"/>
    <cellStyle name="þ_x001d_ð &amp;ý&amp;†ýG_x0008_ X_x000a__x0007__x0001__x0001_ 2 8" xfId="2784"/>
    <cellStyle name="þ_x001d_ð &amp;ý&amp;†ýG_x0008_ X_x000a__x0007__x0001__x0001_ 3" xfId="2785"/>
    <cellStyle name="þ_x001d_ð &amp;ý&amp;†ýG_x0008_ X_x000a__x0007__x0001__x0001_ 3 2" xfId="2786"/>
    <cellStyle name="þ_x001d_ð &amp;ý&amp;†ýG_x0008_ X_x000a__x0007__x0001__x0001_ 3 3" xfId="2787"/>
    <cellStyle name="þ_x001d_ð &amp;ý&amp;†ýG_x0008_ X_x000a__x0007__x0001__x0001_ 3 4" xfId="2788"/>
    <cellStyle name="þ_x001d_ð &amp;ý&amp;†ýG_x0008_ X_x000a__x0007__x0001__x0001_ 3 5" xfId="2789"/>
    <cellStyle name="þ_x001d_ð &amp;ý&amp;†ýG_x0008_ X_x000a__x0007__x0001__x0001_ 3 6" xfId="2790"/>
    <cellStyle name="þ_x001d_ð &amp;ý&amp;†ýG_x0008_ X_x000a__x0007__x0001__x0001_ 3 7" xfId="2791"/>
    <cellStyle name="þ_x001d_ð &amp;ý&amp;†ýG_x0008_ X_x000a__x0007__x0001__x0001_ 3 8" xfId="2792"/>
    <cellStyle name="þ_x001d_ð &amp;ý&amp;†ýG_x0008_ X_x000a__x0007__x0001__x0001_ 4" xfId="2793"/>
    <cellStyle name="þ_x001d_ð &amp;ý&amp;†ýG_x0008_ X_x000a__x0007__x0001__x0001_ 4 2" xfId="2794"/>
    <cellStyle name="þ_x001d_ð &amp;ý&amp;†ýG_x0008_ X_x000a__x0007__x0001__x0001_ 4 3" xfId="2795"/>
    <cellStyle name="þ_x001d_ð &amp;ý&amp;†ýG_x0008_ X_x000a__x0007__x0001__x0001_ 4 4" xfId="2796"/>
    <cellStyle name="þ_x001d_ð &amp;ý&amp;†ýG_x0008_ X_x000a__x0007__x0001__x0001_ 4 5" xfId="2797"/>
    <cellStyle name="þ_x001d_ð &amp;ý&amp;†ýG_x0008_ X_x000a__x0007__x0001__x0001_ 4 6" xfId="2798"/>
    <cellStyle name="þ_x001d_ð &amp;ý&amp;†ýG_x0008_ X_x000a__x0007__x0001__x0001_ 4 7" xfId="2799"/>
    <cellStyle name="þ_x001d_ð &amp;ý&amp;†ýG_x0008_ X_x000a__x0007__x0001__x0001_ 4 8" xfId="2800"/>
    <cellStyle name="þ_x001d_ð &amp;ý&amp;†ýG_x0008_ X_x000a__x0007__x0001__x0001_ 5" xfId="2801"/>
    <cellStyle name="þ_x001d_ð &amp;ý&amp;†ýG_x0008_ X_x000a__x0007__x0001__x0001_ 5 2" xfId="2802"/>
    <cellStyle name="þ_x001d_ð &amp;ý&amp;†ýG_x0008_ X_x000a__x0007__x0001__x0001_ 5 3" xfId="2803"/>
    <cellStyle name="þ_x001d_ð &amp;ý&amp;†ýG_x0008_ X_x000a__x0007__x0001__x0001_ 5 4" xfId="2804"/>
    <cellStyle name="þ_x001d_ð &amp;ý&amp;†ýG_x0008_ X_x000a__x0007__x0001__x0001_ 5 5" xfId="2805"/>
    <cellStyle name="þ_x001d_ð &amp;ý&amp;†ýG_x0008_ X_x000a__x0007__x0001__x0001_ 5 6" xfId="2806"/>
    <cellStyle name="þ_x001d_ð &amp;ý&amp;†ýG_x0008_ X_x000a__x0007__x0001__x0001_ 5 7" xfId="2807"/>
    <cellStyle name="þ_x001d_ð &amp;ý&amp;†ýG_x0008_ X_x000a__x0007__x0001__x0001_ 5 8" xfId="2808"/>
    <cellStyle name="þ_x001d_ð&quot;_x000c_Býò_x000c_5ýU_x0001_e_x0005_¹,_x0007__x0001__x0001_" xfId="2811"/>
    <cellStyle name="þ_x001d_ð&quot;_x000c_Býò_x000c_5ýU_x0001_e_x0005_¹,_x0007__x0001__x0001_ 10" xfId="2812"/>
    <cellStyle name="þ_x001d_ð&quot;_x000c_Býò_x000c_5ýU_x0001_e_x0005_¹,_x0007__x0001__x0001_ 11" xfId="2813"/>
    <cellStyle name="þ_x001d_ð&quot;_x000c_Býò_x000c_5ýU_x0001_e_x0005_¹,_x0007__x0001__x0001_ 12" xfId="2814"/>
    <cellStyle name="þ_x001d_ð&quot;_x000c_Býò_x000c_5ýU_x0001_e_x0005_¹,_x0007__x0001__x0001_ 2" xfId="2815"/>
    <cellStyle name="þ_x001d_ð&quot;_x000c_Býò_x000c_5ýU_x0001_e_x0005_¹,_x0007__x0001__x0001_ 2 10" xfId="2816"/>
    <cellStyle name="þ_x001d_ð&quot;_x000c_Býò_x000c_5ýU_x0001_e_x0005_¹,_x0007__x0001__x0001_ 2 11" xfId="2817"/>
    <cellStyle name="þ_x001d_ð&quot;_x000c_Býò_x000c_5ýU_x0001_e_x0005_¹,_x0007__x0001__x0001_ 2 12" xfId="2818"/>
    <cellStyle name="þ_x001d_ð&quot;_x000c_Býò_x000c_5ýU_x0001_e_x0005_¹,_x0007__x0001__x0001_ 2 13" xfId="2819"/>
    <cellStyle name="þ_x001d_ð&quot;_x000c_Býò_x000c_5ýU_x0001_e_x0005_¹,_x0007__x0001__x0001_ 2 14" xfId="2820"/>
    <cellStyle name="þ_x001d_ð&quot;_x000c_Býò_x000c_5ýU_x0001_e_x0005_¹,_x0007__x0001__x0001_ 2 2" xfId="2821"/>
    <cellStyle name="þ_x001d_ð&quot;_x000c_Býò_x000c_5ýU_x0001_e_x0005_¹,_x0007__x0001__x0001_ 2 3" xfId="2822"/>
    <cellStyle name="þ_x001d_ð&quot;_x000c_Býò_x000c_5ýU_x0001_e_x0005_¹,_x0007__x0001__x0001_ 2 4" xfId="2823"/>
    <cellStyle name="þ_x001d_ð&quot;_x000c_Býò_x000c_5ýU_x0001_e_x0005_¹,_x0007__x0001__x0001_ 2 5" xfId="2824"/>
    <cellStyle name="þ_x001d_ð&quot;_x000c_Býò_x000c_5ýU_x0001_e_x0005_¹,_x0007__x0001__x0001_ 2 6" xfId="2825"/>
    <cellStyle name="þ_x001d_ð&quot;_x000c_Býò_x000c_5ýU_x0001_e_x0005_¹,_x0007__x0001__x0001_ 2 7" xfId="2826"/>
    <cellStyle name="þ_x001d_ð&quot;_x000c_Býò_x000c_5ýU_x0001_e_x0005_¹,_x0007__x0001__x0001_ 2 8" xfId="2827"/>
    <cellStyle name="þ_x001d_ð&quot;_x000c_Býò_x000c_5ýU_x0001_e_x0005_¹,_x0007__x0001__x0001_ 2 9" xfId="2828"/>
    <cellStyle name="þ_x001d_ð&quot;_x000c_Býò_x000c_5ýU_x0001_e_x0005_¹,_x0007__x0001__x0001_ 3" xfId="2829"/>
    <cellStyle name="þ_x001d_ð&quot;_x000c_Býò_x000c_5ýU_x0001_e_x0005_¹,_x0007__x0001__x0001_ 3 2" xfId="2830"/>
    <cellStyle name="þ_x001d_ð&quot;_x000c_Býò_x000c_5ýU_x0001_e_x0005_¹,_x0007__x0001__x0001_ 3 3" xfId="2831"/>
    <cellStyle name="þ_x001d_ð&quot;_x000c_Býò_x000c_5ýU_x0001_e_x0005_¹,_x0007__x0001__x0001_ 3 4" xfId="2832"/>
    <cellStyle name="þ_x001d_ð&quot;_x000c_Býò_x000c_5ýU_x0001_e_x0005_¹,_x0007__x0001__x0001_ 3 5" xfId="2833"/>
    <cellStyle name="þ_x001d_ð&quot;_x000c_Býò_x000c_5ýU_x0001_e_x0005_¹,_x0007__x0001__x0001_ 3 6" xfId="2834"/>
    <cellStyle name="þ_x001d_ð&quot;_x000c_Býò_x000c_5ýU_x0001_e_x0005_¹,_x0007__x0001__x0001_ 3 7" xfId="2835"/>
    <cellStyle name="þ_x001d_ð&quot;_x000c_Býò_x000c_5ýU_x0001_e_x0005_¹,_x0007__x0001__x0001_ 3 8" xfId="2836"/>
    <cellStyle name="þ_x001d_ð&quot;_x000c_Býò_x000c_5ýU_x0001_e_x0005_¹,_x0007__x0001__x0001_ 4" xfId="2837"/>
    <cellStyle name="þ_x001d_ð&quot;_x000c_Býò_x000c_5ýU_x0001_e_x0005_¹,_x0007__x0001__x0001_ 4 2" xfId="2838"/>
    <cellStyle name="þ_x001d_ð&quot;_x000c_Býò_x000c_5ýU_x0001_e_x0005_¹,_x0007__x0001__x0001_ 4 3" xfId="2839"/>
    <cellStyle name="þ_x001d_ð&quot;_x000c_Býò_x000c_5ýU_x0001_e_x0005_¹,_x0007__x0001__x0001_ 4 4" xfId="2840"/>
    <cellStyle name="þ_x001d_ð&quot;_x000c_Býò_x000c_5ýU_x0001_e_x0005_¹,_x0007__x0001__x0001_ 4 5" xfId="2841"/>
    <cellStyle name="þ_x001d_ð&quot;_x000c_Býò_x000c_5ýU_x0001_e_x0005_¹,_x0007__x0001__x0001_ 4 6" xfId="2842"/>
    <cellStyle name="þ_x001d_ð&quot;_x000c_Býò_x000c_5ýU_x0001_e_x0005_¹,_x0007__x0001__x0001_ 4 7" xfId="2843"/>
    <cellStyle name="þ_x001d_ð&quot;_x000c_Býò_x000c_5ýU_x0001_e_x0005_¹,_x0007__x0001__x0001_ 4 8" xfId="2844"/>
    <cellStyle name="þ_x001d_ð&quot;_x000c_Býò_x000c_5ýU_x0001_e_x0005_¹,_x0007__x0001__x0001_ 5" xfId="2845"/>
    <cellStyle name="þ_x001d_ð&quot;_x000c_Býò_x000c_5ýU_x0001_e_x0005_¹,_x0007__x0001__x0001_ 5 2" xfId="2846"/>
    <cellStyle name="þ_x001d_ð&quot;_x000c_Býò_x000c_5ýU_x0001_e_x0005_¹,_x0007__x0001__x0001_ 5 3" xfId="2847"/>
    <cellStyle name="þ_x001d_ð&quot;_x000c_Býò_x000c_5ýU_x0001_e_x0005_¹,_x0007__x0001__x0001_ 5 4" xfId="2848"/>
    <cellStyle name="þ_x001d_ð&quot;_x000c_Býò_x000c_5ýU_x0001_e_x0005_¹,_x0007__x0001__x0001_ 5 5" xfId="2849"/>
    <cellStyle name="þ_x001d_ð&quot;_x000c_Býò_x000c_5ýU_x0001_e_x0005_¹,_x0007__x0001__x0001_ 5 6" xfId="2850"/>
    <cellStyle name="þ_x001d_ð&quot;_x000c_Býò_x000c_5ýU_x0001_e_x0005_¹,_x0007__x0001__x0001_ 5 7" xfId="2851"/>
    <cellStyle name="þ_x001d_ð&quot;_x000c_Býò_x000c_5ýU_x0001_e_x0005_¹,_x0007__x0001__x0001_ 5 8" xfId="2852"/>
    <cellStyle name="þ_x001d_ð&quot;_x000c_Býò_x000c_5ýU_x0001_e_x0005_¹,_x0007__x0001__x0001_ 6" xfId="2853"/>
    <cellStyle name="þ_x001d_ð&quot;_x000c_Býò_x000c_5ýU_x0001_e_x0005_¹,_x0007__x0001__x0001_ 7" xfId="2854"/>
    <cellStyle name="þ_x001d_ð&quot;_x000c_Býò_x000c_5ýU_x0001_e_x0005_¹,_x0007__x0001__x0001_ 8" xfId="2855"/>
    <cellStyle name="þ_x001d_ð&quot;_x000c_Býò_x000c_5ýU_x0001_e_x0005_¹,_x0007__x0001__x0001_ 9" xfId="2856"/>
    <cellStyle name="Title" xfId="2857" builtinId="15" customBuiltin="1"/>
    <cellStyle name="Title 2" xfId="2858"/>
    <cellStyle name="Title 3" xfId="2859"/>
    <cellStyle name="Title 4" xfId="2860"/>
    <cellStyle name="Total" xfId="2861" builtinId="25" customBuiltin="1"/>
    <cellStyle name="Total 10" xfId="2862"/>
    <cellStyle name="Total 11" xfId="2863"/>
    <cellStyle name="Total 12" xfId="2864"/>
    <cellStyle name="Total 13" xfId="2865"/>
    <cellStyle name="Total 14" xfId="2866"/>
    <cellStyle name="Total 15" xfId="2867"/>
    <cellStyle name="Total 16" xfId="2868"/>
    <cellStyle name="Total 17" xfId="2869"/>
    <cellStyle name="Total 18" xfId="2870"/>
    <cellStyle name="Total 19" xfId="2871"/>
    <cellStyle name="Total 2" xfId="2872"/>
    <cellStyle name="Total 2 2" xfId="2873"/>
    <cellStyle name="Total 2 2 2" xfId="2874"/>
    <cellStyle name="Total 20" xfId="2875"/>
    <cellStyle name="Total 21" xfId="2876"/>
    <cellStyle name="Total 22" xfId="2877"/>
    <cellStyle name="Total 23" xfId="2878"/>
    <cellStyle name="Total 24" xfId="2879"/>
    <cellStyle name="Total 25" xfId="2880"/>
    <cellStyle name="Total 26" xfId="2881"/>
    <cellStyle name="Total 27" xfId="2882"/>
    <cellStyle name="Total 28" xfId="2883"/>
    <cellStyle name="Total 29" xfId="2884"/>
    <cellStyle name="Total 3" xfId="2885"/>
    <cellStyle name="Total 30" xfId="2886"/>
    <cellStyle name="Total 30 2" xfId="2887"/>
    <cellStyle name="Total 31" xfId="2888"/>
    <cellStyle name="Total 31 2" xfId="2889"/>
    <cellStyle name="Total 32" xfId="2890"/>
    <cellStyle name="Total 32 2" xfId="2891"/>
    <cellStyle name="Total 33" xfId="2892"/>
    <cellStyle name="Total 34" xfId="2893"/>
    <cellStyle name="Total 35" xfId="2894"/>
    <cellStyle name="Total 36" xfId="2895"/>
    <cellStyle name="Total 37" xfId="2896"/>
    <cellStyle name="Total 4" xfId="2897"/>
    <cellStyle name="Total 5" xfId="2898"/>
    <cellStyle name="Total 5 2" xfId="2899"/>
    <cellStyle name="Total 5 3" xfId="2900"/>
    <cellStyle name="Total 5 4" xfId="2901"/>
    <cellStyle name="Total 5 5" xfId="2902"/>
    <cellStyle name="Total 5 6" xfId="2903"/>
    <cellStyle name="Total 5 7" xfId="2904"/>
    <cellStyle name="Total 5 8" xfId="2905"/>
    <cellStyle name="Total 5 9" xfId="2906"/>
    <cellStyle name="Total 6" xfId="2907"/>
    <cellStyle name="Total 7" xfId="2908"/>
    <cellStyle name="Total 8" xfId="2909"/>
    <cellStyle name="Total 9" xfId="2910"/>
    <cellStyle name="Warning Text" xfId="2911" builtinId="11" customBuiltin="1"/>
    <cellStyle name="Warning Text 2" xfId="2912"/>
    <cellStyle name="Warning Text 3" xfId="2913"/>
    <cellStyle name="Warning Text 4" xfId="2914"/>
  </cellStyles>
  <dxfs count="0"/>
  <tableStyles count="0" defaultTableStyle="TableStyleMedium9" defaultPivotStyle="PivotStyleLight16"/>
  <colors>
    <mruColors>
      <color rgb="FF4081D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 lang="en-US">
                <a:solidFill>
                  <a:schemeClr val="bg1"/>
                </a:solidFill>
              </a:defRPr>
            </a:pPr>
            <a:r>
              <a:rPr lang="en-US">
                <a:solidFill>
                  <a:schemeClr val="bg1"/>
                </a:solidFill>
              </a:rPr>
              <a:t>Turnover in ₹ crores (CAGR 16.20%)</a:t>
            </a:r>
          </a:p>
        </c:rich>
      </c:tx>
      <c:layout>
        <c:manualLayout>
          <c:xMode val="edge"/>
          <c:yMode val="edge"/>
          <c:x val="0.25885716583601132"/>
          <c:y val="9.777775496581978E-2"/>
        </c:manualLayout>
      </c:layout>
      <c:overlay val="0"/>
      <c:spPr>
        <a:solidFill>
          <a:srgbClr val="002060"/>
        </a:solidFill>
      </c:spPr>
    </c:title>
    <c:autoTitleDeleted val="0"/>
    <c:view3D>
      <c:rotX val="10"/>
      <c:hPercent val="50"/>
      <c:rotY val="50"/>
      <c:depthPercent val="100"/>
      <c:rAngAx val="1"/>
    </c:view3D>
    <c:floor>
      <c:thickness val="0"/>
      <c:spPr>
        <a:solidFill>
          <a:srgbClr val="00B050"/>
        </a:solidFill>
      </c:spPr>
    </c:floor>
    <c:sideWall>
      <c:thickness val="0"/>
      <c:spPr>
        <a:gradFill flip="none" rotWithShape="1">
          <a:gsLst>
            <a:gs pos="0">
              <a:srgbClr val="00B050"/>
            </a:gs>
            <a:gs pos="35000">
              <a:schemeClr val="accent5">
                <a:lumMod val="40000"/>
                <a:lumOff val="60000"/>
              </a:schemeClr>
            </a:gs>
            <a:gs pos="100000">
              <a:schemeClr val="accent5">
                <a:lumMod val="20000"/>
                <a:lumOff val="80000"/>
              </a:schemeClr>
            </a:gs>
          </a:gsLst>
          <a:lin ang="5400000" scaled="1"/>
          <a:tileRect/>
        </a:gradFill>
        <a:ln w="25400" cap="flat" cmpd="sng" algn="ctr">
          <a:solidFill>
            <a:schemeClr val="dk1"/>
          </a:solidFill>
          <a:prstDash val="solid"/>
        </a:ln>
        <a:effectLst/>
      </c:spPr>
    </c:sideWall>
    <c:backWall>
      <c:thickness val="0"/>
      <c:spPr>
        <a:gradFill flip="none" rotWithShape="1">
          <a:gsLst>
            <a:gs pos="0">
              <a:srgbClr val="00B050"/>
            </a:gs>
            <a:gs pos="35000">
              <a:schemeClr val="accent5">
                <a:lumMod val="40000"/>
                <a:lumOff val="60000"/>
              </a:schemeClr>
            </a:gs>
            <a:gs pos="100000">
              <a:schemeClr val="accent5">
                <a:lumMod val="20000"/>
                <a:lumOff val="80000"/>
              </a:schemeClr>
            </a:gs>
          </a:gsLst>
          <a:lin ang="5400000" scaled="1"/>
          <a:tileRect/>
        </a:gradFill>
        <a:ln w="25400" cap="flat" cmpd="sng" algn="ctr">
          <a:solidFill>
            <a:schemeClr val="dk1"/>
          </a:solidFill>
          <a:prstDash val="solid"/>
        </a:ln>
        <a:effectLst/>
      </c:spPr>
    </c:backWall>
    <c:plotArea>
      <c:layout>
        <c:manualLayout>
          <c:layoutTarget val="inner"/>
          <c:xMode val="edge"/>
          <c:yMode val="edge"/>
          <c:x val="5.6943373614202243E-2"/>
          <c:y val="1.80815355890264E-2"/>
          <c:w val="0.94243953029207062"/>
          <c:h val="0.9220817912903374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</c:spPr>
          <c:invertIfNegative val="0"/>
          <c:dPt>
            <c:idx val="14"/>
            <c:invertIfNegative val="0"/>
            <c:bubble3D val="0"/>
          </c:dPt>
          <c:dLbls>
            <c:dLbl>
              <c:idx val="0"/>
              <c:layout>
                <c:manualLayout>
                  <c:x val="9.5124851367419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9.5124851367419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9.5124851367419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109789932619897E-2"/>
                  <c:y val="-5.325524285903436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2683313515655966E-2"/>
                  <c:y val="-8.71459495660543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9.5124851367419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9.512485136741973E-3"/>
                  <c:y val="-1.1619688671666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7.927070947284977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9.5124851367419157E-3"/>
                  <c:y val="-8.71459495660538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9.512485136741973E-3"/>
                  <c:y val="-5.325524285903436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9.512485136741973E-3"/>
                  <c:y val="-2.90486498553509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1.10978993261989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6.3416567578279829E-3"/>
                  <c:y val="-2.90486498553514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1.109789932619897E-2"/>
                  <c:y val="-5.80972997107031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1.2683188679893015E-2"/>
                  <c:y val="-1.331381071475859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2.3781212841854936E-2"/>
                  <c:y val="-5.80972997107028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rgbClr val="00B050"/>
              </a:solidFill>
              <a:ln>
                <a:solidFill>
                  <a:schemeClr val="tx2"/>
                </a:solidFill>
              </a:ln>
            </c:spPr>
            <c:txPr>
              <a:bodyPr/>
              <a:lstStyle/>
              <a:p>
                <a:pPr>
                  <a:defRPr lang="en-US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Data!$G$6:$U$6</c:f>
              <c:strCache>
                <c:ptCount val="15"/>
                <c:pt idx="0">
                  <c:v>2005-06</c:v>
                </c:pt>
                <c:pt idx="1">
                  <c:v>2006-07</c:v>
                </c:pt>
                <c:pt idx="2">
                  <c:v>2007-08</c:v>
                </c:pt>
                <c:pt idx="3">
                  <c:v>2008-09</c:v>
                </c:pt>
                <c:pt idx="4">
                  <c:v>2009-10</c:v>
                </c:pt>
                <c:pt idx="5">
                  <c:v>2010-11</c:v>
                </c:pt>
                <c:pt idx="6">
                  <c:v>2011-12</c:v>
                </c:pt>
                <c:pt idx="7">
                  <c:v>2012-13</c:v>
                </c:pt>
                <c:pt idx="8">
                  <c:v>2013-14</c:v>
                </c:pt>
                <c:pt idx="9">
                  <c:v>2014-15</c:v>
                </c:pt>
                <c:pt idx="10">
                  <c:v>2015-16</c:v>
                </c:pt>
                <c:pt idx="11">
                  <c:v>2016-17</c:v>
                </c:pt>
                <c:pt idx="12">
                  <c:v>2017-18</c:v>
                </c:pt>
                <c:pt idx="13">
                  <c:v>2018-19</c:v>
                </c:pt>
                <c:pt idx="14">
                  <c:v>2019-20</c:v>
                </c:pt>
              </c:strCache>
            </c:strRef>
          </c:cat>
          <c:val>
            <c:numRef>
              <c:f>Data!$G$7:$U$7</c:f>
              <c:numCache>
                <c:formatCode>0</c:formatCode>
                <c:ptCount val="15"/>
                <c:pt idx="0">
                  <c:v>5820</c:v>
                </c:pt>
                <c:pt idx="1">
                  <c:v>7930</c:v>
                </c:pt>
                <c:pt idx="2">
                  <c:v>8764</c:v>
                </c:pt>
                <c:pt idx="3">
                  <c:v>8853</c:v>
                </c:pt>
                <c:pt idx="4">
                  <c:v>7874</c:v>
                </c:pt>
                <c:pt idx="5">
                  <c:v>8997</c:v>
                </c:pt>
                <c:pt idx="6">
                  <c:v>14076</c:v>
                </c:pt>
                <c:pt idx="7">
                  <c:v>8757</c:v>
                </c:pt>
                <c:pt idx="8">
                  <c:v>9877</c:v>
                </c:pt>
                <c:pt idx="9">
                  <c:v>10827</c:v>
                </c:pt>
                <c:pt idx="10">
                  <c:v>11925</c:v>
                </c:pt>
                <c:pt idx="11">
                  <c:v>13947</c:v>
                </c:pt>
                <c:pt idx="12">
                  <c:v>15923</c:v>
                </c:pt>
                <c:pt idx="13">
                  <c:v>18511</c:v>
                </c:pt>
                <c:pt idx="14">
                  <c:v>14072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-469562928"/>
        <c:axId val="-469550960"/>
        <c:axId val="0"/>
      </c:bar3DChart>
      <c:catAx>
        <c:axId val="-46956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cap="rnd"/>
        </c:spPr>
        <c:txPr>
          <a:bodyPr rot="0" vert="horz"/>
          <a:lstStyle/>
          <a:p>
            <a:pPr>
              <a:defRPr lang="en-US" b="1">
                <a:solidFill>
                  <a:schemeClr val="bg1"/>
                </a:solidFill>
              </a:defRPr>
            </a:pPr>
            <a:endParaRPr lang="en-US"/>
          </a:p>
        </c:txPr>
        <c:crossAx val="-469550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469550960"/>
        <c:scaling>
          <c:orientation val="minMax"/>
          <c:max val="20000"/>
          <c:min val="0"/>
        </c:scaling>
        <c:delete val="0"/>
        <c:axPos val="r"/>
        <c:majorGridlines>
          <c:spPr>
            <a:ln>
              <a:solidFill>
                <a:srgbClr val="00B0F0"/>
              </a:solidFill>
            </a:ln>
          </c:spPr>
        </c:majorGridlines>
        <c:numFmt formatCode="0" sourceLinked="1"/>
        <c:majorTickMark val="none"/>
        <c:minorTickMark val="none"/>
        <c:tickLblPos val="low"/>
        <c:spPr>
          <a:ln>
            <a:bevel/>
          </a:ln>
        </c:spPr>
        <c:txPr>
          <a:bodyPr rot="0" vert="horz"/>
          <a:lstStyle/>
          <a:p>
            <a:pPr>
              <a:defRPr lang="en-US" b="1">
                <a:solidFill>
                  <a:schemeClr val="bg1"/>
                </a:solidFill>
              </a:defRPr>
            </a:pPr>
            <a:endParaRPr lang="en-US"/>
          </a:p>
        </c:txPr>
        <c:crossAx val="-469562928"/>
        <c:crosses val="max"/>
        <c:crossBetween val="between"/>
      </c:valAx>
      <c:spPr>
        <a:solidFill>
          <a:srgbClr val="002060"/>
        </a:solidFill>
        <a:ln w="25400">
          <a:noFill/>
        </a:ln>
      </c:spPr>
    </c:plotArea>
    <c:plotVisOnly val="1"/>
    <c:dispBlanksAs val="zero"/>
    <c:showDLblsOverMax val="0"/>
  </c:chart>
  <c:spPr>
    <a:gradFill>
      <a:gsLst>
        <a:gs pos="0">
          <a:schemeClr val="dk1">
            <a:tint val="50000"/>
            <a:satMod val="300000"/>
          </a:schemeClr>
        </a:gs>
        <a:gs pos="35000">
          <a:schemeClr val="dk1">
            <a:tint val="37000"/>
            <a:satMod val="300000"/>
          </a:schemeClr>
        </a:gs>
        <a:gs pos="100000">
          <a:schemeClr val="dk1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dk1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366" r="0.75000000000000366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US" sz="1800" b="1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defRPr>
            </a:pPr>
            <a:r>
              <a:rPr lang="en-US" sz="1800">
                <a:solidFill>
                  <a:schemeClr val="bg1"/>
                </a:solidFill>
              </a:rPr>
              <a:t>PBDIT as a % of Sales</a:t>
            </a:r>
          </a:p>
        </c:rich>
      </c:tx>
      <c:layout>
        <c:manualLayout>
          <c:xMode val="edge"/>
          <c:yMode val="edge"/>
          <c:x val="0.10632083784900424"/>
          <c:y val="6.5882605583392984E-2"/>
        </c:manualLayout>
      </c:layout>
      <c:overlay val="0"/>
      <c:spPr>
        <a:solidFill>
          <a:srgbClr val="002060"/>
        </a:solidFill>
      </c:spPr>
    </c:title>
    <c:autoTitleDeleted val="0"/>
    <c:plotArea>
      <c:layout>
        <c:manualLayout>
          <c:layoutTarget val="inner"/>
          <c:xMode val="edge"/>
          <c:yMode val="edge"/>
          <c:x val="8.1528191639892791E-2"/>
          <c:y val="3.6674302075876873E-2"/>
          <c:w val="0.87157763313412473"/>
          <c:h val="0.8817699832975423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'PAT Turnover etc'!$C$6</c:f>
              <c:strCache>
                <c:ptCount val="1"/>
                <c:pt idx="0">
                  <c:v>PBDIT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2.892490933210353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4052089642640824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1.15690527838033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"/>
                  <c:y val="8.676789587852496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"/>
                  <c:y val="-2.89226319595083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4049877063575693E-3"/>
                  <c:y val="-5.784526391901662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4049877063576723E-3"/>
                  <c:y val="2.89226319595083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0"/>
                  <c:y val="2.892035458691307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2.8097541548086258E-3"/>
                  <c:y val="5.78429865464213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0"/>
                  <c:y val="8.67678958785244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4049877063575696E-3"/>
                  <c:y val="-2.8922631959508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gradFill flip="none" rotWithShape="1">
                <a:gsLst>
                  <a:gs pos="0">
                    <a:srgbClr val="0070C0">
                      <a:shade val="30000"/>
                      <a:satMod val="115000"/>
                    </a:srgbClr>
                  </a:gs>
                  <a:gs pos="50000">
                    <a:srgbClr val="0070C0">
                      <a:shade val="67500"/>
                      <a:satMod val="115000"/>
                    </a:srgbClr>
                  </a:gs>
                  <a:gs pos="100000">
                    <a:srgbClr val="0070C0">
                      <a:shade val="100000"/>
                      <a:satMod val="115000"/>
                    </a:srgbClr>
                  </a:gs>
                </a:gsLst>
                <a:lin ang="16200000" scaled="1"/>
                <a:tileRect/>
              </a:gradFill>
            </c:spPr>
            <c:txPr>
              <a:bodyPr/>
              <a:lstStyle/>
              <a:p>
                <a:pPr>
                  <a:defRPr lang="en-US" sz="1000" b="1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'PAT Turnover etc'!$B$7:$B$25</c15:sqref>
                  </c15:fullRef>
                </c:ext>
              </c:extLst>
              <c:f>'PAT Turnover etc'!$B$11:$B$25</c:f>
              <c:strCache>
                <c:ptCount val="15"/>
                <c:pt idx="0">
                  <c:v> 2005-06</c:v>
                </c:pt>
                <c:pt idx="1">
                  <c:v> 2006-07</c:v>
                </c:pt>
                <c:pt idx="2">
                  <c:v>2007-08</c:v>
                </c:pt>
                <c:pt idx="3">
                  <c:v>2008-09</c:v>
                </c:pt>
                <c:pt idx="4">
                  <c:v>2009-10</c:v>
                </c:pt>
                <c:pt idx="5">
                  <c:v>2010-11</c:v>
                </c:pt>
                <c:pt idx="6">
                  <c:v>2011-12</c:v>
                </c:pt>
                <c:pt idx="7">
                  <c:v>2012-13</c:v>
                </c:pt>
                <c:pt idx="8">
                  <c:v>2013-14</c:v>
                </c:pt>
                <c:pt idx="9">
                  <c:v>2014-15</c:v>
                </c:pt>
                <c:pt idx="10">
                  <c:v>2015-16</c:v>
                </c:pt>
                <c:pt idx="11">
                  <c:v>2016-17</c:v>
                </c:pt>
                <c:pt idx="12">
                  <c:v>2017-18</c:v>
                </c:pt>
                <c:pt idx="13">
                  <c:v>2018-19</c:v>
                </c:pt>
                <c:pt idx="14">
                  <c:v>2019-20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'PAT Turnover etc'!$C$7:$C$25</c15:sqref>
                  </c15:fullRef>
                </c:ext>
              </c:extLst>
              <c:f>'PAT Turnover etc'!$C$11:$C$25</c:f>
              <c:numCache>
                <c:formatCode>General</c:formatCode>
                <c:ptCount val="15"/>
                <c:pt idx="0">
                  <c:v>648</c:v>
                </c:pt>
                <c:pt idx="1">
                  <c:v>841</c:v>
                </c:pt>
                <c:pt idx="2">
                  <c:v>586</c:v>
                </c:pt>
                <c:pt idx="3">
                  <c:v>484</c:v>
                </c:pt>
                <c:pt idx="4">
                  <c:v>512</c:v>
                </c:pt>
                <c:pt idx="5">
                  <c:v>618</c:v>
                </c:pt>
                <c:pt idx="6">
                  <c:v>518</c:v>
                </c:pt>
                <c:pt idx="7">
                  <c:v>521</c:v>
                </c:pt>
                <c:pt idx="8">
                  <c:v>783</c:v>
                </c:pt>
                <c:pt idx="9">
                  <c:v>1342</c:v>
                </c:pt>
                <c:pt idx="10">
                  <c:v>2109</c:v>
                </c:pt>
                <c:pt idx="11">
                  <c:v>3334</c:v>
                </c:pt>
                <c:pt idx="12">
                  <c:v>3343</c:v>
                </c:pt>
                <c:pt idx="13">
                  <c:v>3262</c:v>
                </c:pt>
                <c:pt idx="14">
                  <c:v>2215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0"/>
        <c:axId val="-472700416"/>
        <c:axId val="-472699872"/>
      </c:barChart>
      <c:lineChart>
        <c:grouping val="standard"/>
        <c:varyColors val="0"/>
        <c:ser>
          <c:idx val="1"/>
          <c:order val="1"/>
          <c:tx>
            <c:strRef>
              <c:f>'PAT Turnover etc'!$D$6</c:f>
              <c:strCache>
                <c:ptCount val="1"/>
                <c:pt idx="0">
                  <c:v>PBDIT as % of Sales</c:v>
                </c:pt>
              </c:strCache>
            </c:strRef>
          </c:tx>
          <c:spPr>
            <a:ln w="31750"/>
          </c:spPr>
          <c:marker>
            <c:symbol val="circle"/>
            <c:size val="4"/>
          </c:marker>
          <c:dLbls>
            <c:dLbl>
              <c:idx val="0"/>
              <c:layout>
                <c:manualLayout>
                  <c:x val="4.2149631190727104E-3"/>
                  <c:y val="-9.2552422270427176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8099754127151391E-3"/>
                  <c:y val="-7.8091106290672452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1327713382507902E-2"/>
                  <c:y val="-7.0563934388895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9922725676150332E-2"/>
                  <c:y val="-3.87490392334363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8517737969792763E-2"/>
                  <c:y val="-3.87490392334363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9922725676150332E-2"/>
                  <c:y val="-3.29645128415347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9922725676150384E-2"/>
                  <c:y val="-9.65943031524530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9922725676150232E-2"/>
                  <c:y val="-7.0563934388895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3484646084149914E-2"/>
                  <c:y val="-6.1887372538302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488941253260097E-2"/>
                  <c:y val="-3.87490392334363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0344277302534232E-2"/>
                  <c:y val="-4.45337933625975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488941253260097E-2"/>
                  <c:y val="3.9341839319976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gradFill flip="none" rotWithShape="1">
                <a:gsLst>
                  <a:gs pos="0">
                    <a:srgbClr val="FF0000">
                      <a:shade val="30000"/>
                      <a:satMod val="115000"/>
                    </a:srgbClr>
                  </a:gs>
                  <a:gs pos="50000">
                    <a:srgbClr val="FF0000">
                      <a:shade val="67500"/>
                      <a:satMod val="115000"/>
                    </a:srgbClr>
                  </a:gs>
                  <a:gs pos="100000">
                    <a:srgbClr val="FF0000">
                      <a:shade val="100000"/>
                      <a:satMod val="115000"/>
                    </a:srgbClr>
                  </a:gs>
                </a:gsLst>
                <a:lin ang="16200000" scaled="1"/>
                <a:tileRect/>
              </a:gradFill>
            </c:spPr>
            <c:txPr>
              <a:bodyPr/>
              <a:lstStyle/>
              <a:p>
                <a:pPr>
                  <a:defRPr lang="en-US" sz="1000" b="1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'PAT Turnover etc'!$B$7:$B$25</c15:sqref>
                  </c15:fullRef>
                </c:ext>
              </c:extLst>
              <c:f>'PAT Turnover etc'!$B$11:$B$25</c:f>
              <c:strCache>
                <c:ptCount val="15"/>
                <c:pt idx="0">
                  <c:v> 2005-06</c:v>
                </c:pt>
                <c:pt idx="1">
                  <c:v> 2006-07</c:v>
                </c:pt>
                <c:pt idx="2">
                  <c:v>2007-08</c:v>
                </c:pt>
                <c:pt idx="3">
                  <c:v>2008-09</c:v>
                </c:pt>
                <c:pt idx="4">
                  <c:v>2009-10</c:v>
                </c:pt>
                <c:pt idx="5">
                  <c:v>2010-11</c:v>
                </c:pt>
                <c:pt idx="6">
                  <c:v>2011-12</c:v>
                </c:pt>
                <c:pt idx="7">
                  <c:v>2012-13</c:v>
                </c:pt>
                <c:pt idx="8">
                  <c:v>2013-14</c:v>
                </c:pt>
                <c:pt idx="9">
                  <c:v>2014-15</c:v>
                </c:pt>
                <c:pt idx="10">
                  <c:v>2015-16</c:v>
                </c:pt>
                <c:pt idx="11">
                  <c:v>2016-17</c:v>
                </c:pt>
                <c:pt idx="12">
                  <c:v>2017-18</c:v>
                </c:pt>
                <c:pt idx="13">
                  <c:v>2018-19</c:v>
                </c:pt>
                <c:pt idx="14">
                  <c:v>2019-20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'PAT Turnover etc'!$D$7:$D$25</c15:sqref>
                  </c15:fullRef>
                </c:ext>
              </c:extLst>
              <c:f>'PAT Turnover etc'!$D$11:$D$25</c:f>
              <c:numCache>
                <c:formatCode>0%</c:formatCode>
                <c:ptCount val="15"/>
                <c:pt idx="0">
                  <c:v>0.11</c:v>
                </c:pt>
                <c:pt idx="1">
                  <c:v>0.11</c:v>
                </c:pt>
                <c:pt idx="2">
                  <c:v>7.0000000000000007E-2</c:v>
                </c:pt>
                <c:pt idx="3">
                  <c:v>0.05</c:v>
                </c:pt>
                <c:pt idx="4">
                  <c:v>7.0000000000000007E-2</c:v>
                </c:pt>
                <c:pt idx="5">
                  <c:v>7.0000000000000007E-2</c:v>
                </c:pt>
                <c:pt idx="6">
                  <c:v>0.04</c:v>
                </c:pt>
                <c:pt idx="7">
                  <c:v>0.06</c:v>
                </c:pt>
                <c:pt idx="8">
                  <c:v>0.08</c:v>
                </c:pt>
                <c:pt idx="9">
                  <c:v>0.12</c:v>
                </c:pt>
                <c:pt idx="10">
                  <c:v>0.18</c:v>
                </c:pt>
                <c:pt idx="11">
                  <c:v>0.24</c:v>
                </c:pt>
                <c:pt idx="12">
                  <c:v>0.21</c:v>
                </c:pt>
                <c:pt idx="13">
                  <c:v>0.18</c:v>
                </c:pt>
                <c:pt idx="14">
                  <c:v>0.16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categoryFilterExceptions>
                <c15:categoryFilterException>
                  <c15:sqref>'PAT Turnover etc'!$D$7</c15:sqref>
                  <c15:dLbl>
                    <c:idx val="-1"/>
                    <c:layout>
                      <c:manualLayout>
                        <c:x val="-2.8099754127151391E-3"/>
                        <c:y val="-7.809110629067241E-2"/>
                      </c:manualLayout>
                    </c:layout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  <c15:categoryFilterException>
                  <c15:sqref>'PAT Turnover etc'!$D$8</c15:sqref>
                  <c15:dLbl>
                    <c:idx val="-1"/>
                    <c:layout>
                      <c:manualLayout>
                        <c:x val="4.2149631190727104E-3"/>
                        <c:y val="-7.2306579898771206E-2"/>
                      </c:manualLayout>
                    </c:layout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  <c15:categoryFilterException>
                  <c15:sqref>'PAT Turnover etc'!$D$9</c15:sqref>
                  <c15:dLbl>
                    <c:idx val="-1"/>
                    <c:layout>
                      <c:manualLayout>
                        <c:x val="8.4299262381455041E-3"/>
                        <c:y val="-7.8091106290672452E-2"/>
                      </c:manualLayout>
                    </c:layout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  <c15:categoryFilterException>
                  <c15:sqref>'PAT Turnover etc'!$D$10</c15:sqref>
                  <c15:dLbl>
                    <c:idx val="-1"/>
                    <c:layout>
                      <c:manualLayout>
                        <c:x val="1.2644889357218265E-2"/>
                        <c:y val="-8.0983369486623297E-2"/>
                      </c:manualLayout>
                    </c:layout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51694960"/>
        <c:axId val="-551700944"/>
      </c:lineChart>
      <c:catAx>
        <c:axId val="-4727004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lang="en-US" sz="1050" b="1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472699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4726998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chemeClr val="bg1"/>
                    </a:solidFill>
                    <a:latin typeface="Rupee Foradian"/>
                    <a:ea typeface="Rupee Foradian"/>
                    <a:cs typeface="Rupee Foradian"/>
                  </a:defRPr>
                </a:pPr>
                <a:r>
                  <a:rPr lang="en-US">
                    <a:solidFill>
                      <a:schemeClr val="bg1"/>
                    </a:solidFill>
                  </a:rPr>
                  <a:t>₹ Crores</a:t>
                </a:r>
              </a:p>
            </c:rich>
          </c:tx>
          <c:layout>
            <c:manualLayout>
              <c:xMode val="edge"/>
              <c:yMode val="edge"/>
              <c:x val="1.4686104173753834E-2"/>
              <c:y val="0.35968116783666682"/>
            </c:manualLayout>
          </c:layout>
          <c:overlay val="0"/>
        </c:title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 lang="en-US" sz="1000" b="1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472700416"/>
        <c:crosses val="autoZero"/>
        <c:crossBetween val="between"/>
      </c:valAx>
      <c:catAx>
        <c:axId val="-551694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551700944"/>
        <c:crosses val="autoZero"/>
        <c:auto val="0"/>
        <c:lblAlgn val="ctr"/>
        <c:lblOffset val="100"/>
        <c:noMultiLvlLbl val="0"/>
      </c:catAx>
      <c:valAx>
        <c:axId val="-551700944"/>
        <c:scaling>
          <c:orientation val="minMax"/>
        </c:scaling>
        <c:delete val="0"/>
        <c:axPos val="r"/>
        <c:numFmt formatCode="0%" sourceLinked="1"/>
        <c:majorTickMark val="cross"/>
        <c:minorTickMark val="none"/>
        <c:tickLblPos val="nextTo"/>
        <c:txPr>
          <a:bodyPr rot="0" vert="horz"/>
          <a:lstStyle/>
          <a:p>
            <a:pPr>
              <a:defRPr lang="en-US" sz="1000" b="1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551694960"/>
        <c:crosses val="max"/>
        <c:crossBetween val="between"/>
      </c:valAx>
      <c:spPr>
        <a:gradFill>
          <a:gsLst>
            <a:gs pos="0">
              <a:srgbClr val="00B050"/>
            </a:gs>
            <a:gs pos="50000">
              <a:schemeClr val="accent5">
                <a:lumMod val="40000"/>
                <a:lumOff val="60000"/>
              </a:schemeClr>
            </a:gs>
            <a:gs pos="100000">
              <a:schemeClr val="accent5">
                <a:lumMod val="20000"/>
                <a:lumOff val="80000"/>
              </a:schemeClr>
            </a:gs>
          </a:gsLst>
          <a:lin ang="5400000" scaled="1"/>
        </a:gradFill>
        <a:ln w="0"/>
      </c:spPr>
    </c:plotArea>
    <c:legend>
      <c:legendPos val="b"/>
      <c:layout>
        <c:manualLayout>
          <c:xMode val="edge"/>
          <c:yMode val="edge"/>
          <c:x val="0.10470928509455722"/>
          <c:y val="0.23308208064900976"/>
          <c:w val="0.23008550927658472"/>
          <c:h val="0.15782701026008111"/>
        </c:manualLayout>
      </c:layout>
      <c:overlay val="0"/>
      <c:spPr>
        <a:ln>
          <a:solidFill>
            <a:srgbClr val="002060"/>
          </a:solidFill>
        </a:ln>
      </c:spPr>
      <c:txPr>
        <a:bodyPr/>
        <a:lstStyle/>
        <a:p>
          <a:pPr>
            <a:defRPr sz="1100">
              <a:solidFill>
                <a:srgbClr val="002060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002060"/>
    </a:solidFill>
    <a:ln>
      <a:noFill/>
    </a:ln>
    <a:effectLst>
      <a:outerShdw blurRad="50800" dist="50800" dir="5400000" algn="ctr" rotWithShape="0">
        <a:srgbClr val="1F497D">
          <a:lumMod val="40000"/>
          <a:lumOff val="60000"/>
          <a:alpha val="65000"/>
        </a:srgb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351040861180627E-2"/>
          <c:y val="3.1148575271121307E-2"/>
          <c:w val="0.86866363457471718"/>
          <c:h val="0.90137352223093092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'PAT Turnover etc'!$C$33</c:f>
              <c:strCache>
                <c:ptCount val="1"/>
                <c:pt idx="0">
                  <c:v>Turnover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dLbl>
              <c:idx val="9"/>
              <c:layout>
                <c:manualLayout>
                  <c:x val="1.032488365930238E-16"/>
                  <c:y val="-5.8197097560114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gradFill flip="none" rotWithShape="1">
                <a:gsLst>
                  <a:gs pos="0">
                    <a:srgbClr val="0070C0">
                      <a:shade val="30000"/>
                      <a:satMod val="115000"/>
                    </a:srgbClr>
                  </a:gs>
                  <a:gs pos="50000">
                    <a:srgbClr val="0070C0">
                      <a:shade val="67500"/>
                      <a:satMod val="115000"/>
                    </a:srgbClr>
                  </a:gs>
                  <a:gs pos="100000">
                    <a:srgbClr val="0070C0">
                      <a:shade val="100000"/>
                      <a:satMod val="115000"/>
                    </a:srgbClr>
                  </a:gs>
                </a:gsLst>
                <a:lin ang="16200000" scaled="1"/>
                <a:tileRect/>
              </a:gradFill>
            </c:spPr>
            <c:txPr>
              <a:bodyPr/>
              <a:lstStyle/>
              <a:p>
                <a:pPr>
                  <a:defRPr lang="en-US" sz="1000" b="1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'PAT Turnover etc'!$B$34:$B$52</c15:sqref>
                  </c15:fullRef>
                </c:ext>
              </c:extLst>
              <c:f>'PAT Turnover etc'!$B$38:$B$52</c:f>
              <c:strCache>
                <c:ptCount val="15"/>
                <c:pt idx="0">
                  <c:v> 2005-06</c:v>
                </c:pt>
                <c:pt idx="1">
                  <c:v> 2006-07</c:v>
                </c:pt>
                <c:pt idx="2">
                  <c:v>2007-08</c:v>
                </c:pt>
                <c:pt idx="3">
                  <c:v>2008-09</c:v>
                </c:pt>
                <c:pt idx="4">
                  <c:v>2009-10</c:v>
                </c:pt>
                <c:pt idx="5">
                  <c:v>2010-11</c:v>
                </c:pt>
                <c:pt idx="6">
                  <c:v>2011-12</c:v>
                </c:pt>
                <c:pt idx="7">
                  <c:v>2012-13</c:v>
                </c:pt>
                <c:pt idx="8">
                  <c:v>2013-14</c:v>
                </c:pt>
                <c:pt idx="9">
                  <c:v>2014-15</c:v>
                </c:pt>
                <c:pt idx="10">
                  <c:v>2015-16</c:v>
                </c:pt>
                <c:pt idx="11">
                  <c:v>2016-17</c:v>
                </c:pt>
                <c:pt idx="12">
                  <c:v>2017-18</c:v>
                </c:pt>
                <c:pt idx="13">
                  <c:v>2018-19</c:v>
                </c:pt>
                <c:pt idx="14">
                  <c:v>2019-20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'PAT Turnover etc'!$C$34:$C$52</c15:sqref>
                  </c15:fullRef>
                </c:ext>
              </c:extLst>
              <c:f>'PAT Turnover etc'!$C$38:$C$52</c:f>
              <c:numCache>
                <c:formatCode>General</c:formatCode>
                <c:ptCount val="15"/>
                <c:pt idx="0">
                  <c:v>5820</c:v>
                </c:pt>
                <c:pt idx="1">
                  <c:v>7930</c:v>
                </c:pt>
                <c:pt idx="2">
                  <c:v>8764</c:v>
                </c:pt>
                <c:pt idx="3">
                  <c:v>8853</c:v>
                </c:pt>
                <c:pt idx="4">
                  <c:v>7874</c:v>
                </c:pt>
                <c:pt idx="5">
                  <c:v>8997</c:v>
                </c:pt>
                <c:pt idx="6" formatCode="0">
                  <c:v>14076</c:v>
                </c:pt>
                <c:pt idx="7" formatCode="0">
                  <c:v>8757</c:v>
                </c:pt>
                <c:pt idx="8" formatCode="0">
                  <c:v>9877</c:v>
                </c:pt>
                <c:pt idx="9" formatCode="0">
                  <c:v>10827</c:v>
                </c:pt>
                <c:pt idx="10" formatCode="0">
                  <c:v>11925</c:v>
                </c:pt>
                <c:pt idx="11" formatCode="0">
                  <c:v>13947</c:v>
                </c:pt>
                <c:pt idx="12" formatCode="0">
                  <c:v>15923</c:v>
                </c:pt>
                <c:pt idx="13" formatCode="0">
                  <c:v>18511</c:v>
                </c:pt>
                <c:pt idx="14" formatCode="0">
                  <c:v>14072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-551698224"/>
        <c:axId val="-551702032"/>
      </c:barChart>
      <c:lineChart>
        <c:grouping val="standard"/>
        <c:varyColors val="0"/>
        <c:ser>
          <c:idx val="1"/>
          <c:order val="1"/>
          <c:tx>
            <c:strRef>
              <c:f>'PAT Turnover etc'!$D$33</c:f>
              <c:strCache>
                <c:ptCount val="1"/>
                <c:pt idx="0">
                  <c:v>PAT</c:v>
                </c:pt>
              </c:strCache>
            </c:strRef>
          </c:tx>
          <c:spPr>
            <a:ln w="31750"/>
          </c:spPr>
          <c:marker>
            <c:symbol val="circle"/>
            <c:size val="4"/>
          </c:marker>
          <c:dLbls>
            <c:dLbl>
              <c:idx val="0"/>
              <c:layout>
                <c:manualLayout>
                  <c:x val="-1.8245614035087718E-2"/>
                  <c:y val="3.5555555555555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1052631578947368E-2"/>
                  <c:y val="4.44444444444444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2456140350877191E-2"/>
                  <c:y val="2.96296296296296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2456140350877191E-2"/>
                  <c:y val="3.555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9649122807017545E-2"/>
                  <c:y val="3.259259259259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1.8245614035087718E-2"/>
                  <c:y val="2.66666666666666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6842105263157894E-2"/>
                  <c:y val="3.85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8070175438596492E-2"/>
                  <c:y val="4.1481481481481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2289617440903307E-2"/>
                  <c:y val="8.3092395525625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8070175438596492E-2"/>
                  <c:y val="3.5555555555555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0877227991696392E-2"/>
                  <c:y val="-4.03514127998063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0975008799718512E-2"/>
                  <c:y val="-4.4843049327354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2.6751143963393273E-2"/>
                  <c:y val="6.57698056801195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1.4079549454417561E-2"/>
                  <c:y val="-4.78325859491778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2.6751143963393273E-2"/>
                  <c:y val="4.48430493273542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gradFill flip="none" rotWithShape="1">
                <a:gsLst>
                  <a:gs pos="0">
                    <a:srgbClr val="FF0000">
                      <a:shade val="30000"/>
                      <a:satMod val="115000"/>
                    </a:srgbClr>
                  </a:gs>
                  <a:gs pos="50000">
                    <a:srgbClr val="FF0000">
                      <a:shade val="67500"/>
                      <a:satMod val="115000"/>
                    </a:srgbClr>
                  </a:gs>
                  <a:gs pos="100000">
                    <a:srgbClr val="FF0000">
                      <a:shade val="100000"/>
                      <a:satMod val="115000"/>
                    </a:srgbClr>
                  </a:gs>
                </a:gsLst>
                <a:lin ang="16200000" scaled="1"/>
                <a:tileRect/>
              </a:gradFill>
            </c:spPr>
            <c:txPr>
              <a:bodyPr/>
              <a:lstStyle/>
              <a:p>
                <a:pPr>
                  <a:defRPr lang="en-US" sz="1000" b="1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'PAT Turnover etc'!$B$34:$B$52</c15:sqref>
                  </c15:fullRef>
                </c:ext>
              </c:extLst>
              <c:f>'PAT Turnover etc'!$B$38:$B$52</c:f>
              <c:strCache>
                <c:ptCount val="15"/>
                <c:pt idx="0">
                  <c:v> 2005-06</c:v>
                </c:pt>
                <c:pt idx="1">
                  <c:v> 2006-07</c:v>
                </c:pt>
                <c:pt idx="2">
                  <c:v>2007-08</c:v>
                </c:pt>
                <c:pt idx="3">
                  <c:v>2008-09</c:v>
                </c:pt>
                <c:pt idx="4">
                  <c:v>2009-10</c:v>
                </c:pt>
                <c:pt idx="5">
                  <c:v>2010-11</c:v>
                </c:pt>
                <c:pt idx="6">
                  <c:v>2011-12</c:v>
                </c:pt>
                <c:pt idx="7">
                  <c:v>2012-13</c:v>
                </c:pt>
                <c:pt idx="8">
                  <c:v>2013-14</c:v>
                </c:pt>
                <c:pt idx="9">
                  <c:v>2014-15</c:v>
                </c:pt>
                <c:pt idx="10">
                  <c:v>2015-16</c:v>
                </c:pt>
                <c:pt idx="11">
                  <c:v>2016-17</c:v>
                </c:pt>
                <c:pt idx="12">
                  <c:v>2017-18</c:v>
                </c:pt>
                <c:pt idx="13">
                  <c:v>2018-19</c:v>
                </c:pt>
                <c:pt idx="14">
                  <c:v>2019-20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'PAT Turnover etc'!$D$34:$D$52</c15:sqref>
                  </c15:fullRef>
                </c:ext>
              </c:extLst>
              <c:f>'PAT Turnover etc'!$D$38:$D$52</c:f>
              <c:numCache>
                <c:formatCode>_(* #,##0_);_(* \(#,##0\);_(* "-"??_);_(@_)</c:formatCode>
                <c:ptCount val="15"/>
                <c:pt idx="0">
                  <c:v>449</c:v>
                </c:pt>
                <c:pt idx="1">
                  <c:v>569</c:v>
                </c:pt>
                <c:pt idx="2">
                  <c:v>373</c:v>
                </c:pt>
                <c:pt idx="3">
                  <c:v>236</c:v>
                </c:pt>
                <c:pt idx="4">
                  <c:v>232</c:v>
                </c:pt>
                <c:pt idx="5">
                  <c:v>279</c:v>
                </c:pt>
                <c:pt idx="6">
                  <c:v>184</c:v>
                </c:pt>
                <c:pt idx="7">
                  <c:v>144</c:v>
                </c:pt>
                <c:pt idx="8">
                  <c:v>371</c:v>
                </c:pt>
                <c:pt idx="9">
                  <c:v>718</c:v>
                </c:pt>
                <c:pt idx="10">
                  <c:v>1210</c:v>
                </c:pt>
                <c:pt idx="11">
                  <c:v>2101</c:v>
                </c:pt>
                <c:pt idx="12">
                  <c:v>2045</c:v>
                </c:pt>
                <c:pt idx="13">
                  <c:v>1968</c:v>
                </c:pt>
                <c:pt idx="14">
                  <c:v>1381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categoryFilterExceptions>
                <c15:categoryFilterException>
                  <c15:sqref>'PAT Turnover etc'!$D$34</c15:sqref>
                  <c15:dLbl>
                    <c:idx val="-1"/>
                    <c:layout>
                      <c:manualLayout>
                        <c:x val="-2.5263157894736842E-2"/>
                        <c:y val="4.444444444444444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  <c15:categoryFilterException>
                  <c15:sqref>'PAT Turnover etc'!$D$35</c15:sqref>
                  <c15:dLbl>
                    <c:idx val="-1"/>
                    <c:layout>
                      <c:manualLayout>
                        <c:x val="-2.2456140350877191E-2"/>
                        <c:y val="3.851851851851852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  <c15:categoryFilterException>
                  <c15:sqref>'PAT Turnover etc'!$D$36</c15:sqref>
                  <c15:dLbl>
                    <c:idx val="-1"/>
                    <c:layout>
                      <c:manualLayout>
                        <c:x val="-2.3859649122807042E-2"/>
                        <c:y val="3.851851851851852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  <c15:categoryFilterException>
                  <c15:sqref>'PAT Turnover etc'!$D$37</c15:sqref>
                  <c15:dLbl>
                    <c:idx val="-1"/>
                    <c:layout>
                      <c:manualLayout>
                        <c:x val="-2.2456140350877191E-2"/>
                        <c:y val="3.555555555555555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551698768"/>
        <c:axId val="-551696592"/>
      </c:lineChart>
      <c:catAx>
        <c:axId val="-55169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 lang="en-US" sz="1000" b="1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551702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551702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US" sz="1000" b="1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551698224"/>
        <c:crosses val="autoZero"/>
        <c:crossBetween val="between"/>
      </c:valAx>
      <c:catAx>
        <c:axId val="-551698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551696592"/>
        <c:crosses val="autoZero"/>
        <c:auto val="0"/>
        <c:lblAlgn val="ctr"/>
        <c:lblOffset val="100"/>
        <c:noMultiLvlLbl val="0"/>
      </c:catAx>
      <c:valAx>
        <c:axId val="-551696592"/>
        <c:scaling>
          <c:orientation val="minMax"/>
        </c:scaling>
        <c:delete val="0"/>
        <c:axPos val="r"/>
        <c:numFmt formatCode="_(* #,##0_);_(* \(#,##0\);_(* &quot;-&quot;??_);_(@_)" sourceLinked="1"/>
        <c:majorTickMark val="cross"/>
        <c:minorTickMark val="none"/>
        <c:tickLblPos val="nextTo"/>
        <c:txPr>
          <a:bodyPr rot="0" vert="horz"/>
          <a:lstStyle/>
          <a:p>
            <a:pPr>
              <a:defRPr lang="en-US" sz="1000" b="1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551698768"/>
        <c:crosses val="max"/>
        <c:crossBetween val="between"/>
      </c:valAx>
      <c:spPr>
        <a:gradFill flip="none" rotWithShape="1">
          <a:gsLst>
            <a:gs pos="56000">
              <a:schemeClr val="accent5">
                <a:lumMod val="40000"/>
                <a:lumOff val="60000"/>
              </a:schemeClr>
            </a:gs>
            <a:gs pos="2000">
              <a:srgbClr val="00B050"/>
            </a:gs>
            <a:gs pos="100000">
              <a:schemeClr val="bg1"/>
            </a:gs>
          </a:gsLst>
          <a:lin ang="5400000" scaled="1"/>
          <a:tileRect/>
        </a:gradFill>
        <a:ln w="0"/>
      </c:spPr>
    </c:plotArea>
    <c:legend>
      <c:legendPos val="b"/>
      <c:layout>
        <c:manualLayout>
          <c:xMode val="edge"/>
          <c:yMode val="edge"/>
          <c:x val="9.4611579043643826E-2"/>
          <c:y val="8.1175349411366532E-2"/>
          <c:w val="0.47709140898042446"/>
          <c:h val="6.8745697802134687E-2"/>
        </c:manualLayout>
      </c:layout>
      <c:overlay val="0"/>
      <c:spPr>
        <a:solidFill>
          <a:srgbClr val="002060"/>
        </a:solidFill>
      </c:spPr>
      <c:txPr>
        <a:bodyPr/>
        <a:lstStyle/>
        <a:p>
          <a:pPr>
            <a:defRPr sz="1800" b="1">
              <a:solidFill>
                <a:schemeClr val="bg1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002060"/>
    </a:solidFill>
    <a:ln>
      <a:solidFill>
        <a:srgbClr val="4F81BD">
          <a:alpha val="74000"/>
        </a:srgb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604669153197952E-2"/>
          <c:y val="3.0776215343144477E-2"/>
          <c:w val="0.91302224064097248"/>
          <c:h val="0.90392871369249328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'PAT Turnover etc'!$C$67</c:f>
              <c:strCache>
                <c:ptCount val="1"/>
                <c:pt idx="0">
                  <c:v>PAT ( ₹ in crores)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dLbl>
              <c:idx val="1"/>
              <c:layout>
                <c:manualLayout>
                  <c:x val="4.2105263157894736E-3"/>
                  <c:y val="-2.7720027720027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gradFill flip="none" rotWithShape="1">
                <a:gsLst>
                  <a:gs pos="0">
                    <a:srgbClr val="0070C0">
                      <a:shade val="30000"/>
                      <a:satMod val="115000"/>
                    </a:srgbClr>
                  </a:gs>
                  <a:gs pos="50000">
                    <a:srgbClr val="0070C0">
                      <a:shade val="67500"/>
                      <a:satMod val="115000"/>
                    </a:srgbClr>
                  </a:gs>
                  <a:gs pos="100000">
                    <a:srgbClr val="0070C0">
                      <a:shade val="100000"/>
                      <a:satMod val="115000"/>
                    </a:srgbClr>
                  </a:gs>
                </a:gsLst>
                <a:lin ang="16200000" scaled="1"/>
                <a:tileRect/>
              </a:gradFill>
            </c:spPr>
            <c:txPr>
              <a:bodyPr/>
              <a:lstStyle/>
              <a:p>
                <a:pPr>
                  <a:defRPr lang="en-US" sz="1000" b="1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'PAT Turnover etc'!$B$68:$B$86</c15:sqref>
                  </c15:fullRef>
                </c:ext>
              </c:extLst>
              <c:f>'PAT Turnover etc'!$B$72:$B$86</c:f>
              <c:strCache>
                <c:ptCount val="15"/>
                <c:pt idx="0">
                  <c:v> 2005-06</c:v>
                </c:pt>
                <c:pt idx="1">
                  <c:v> 2006-07</c:v>
                </c:pt>
                <c:pt idx="2">
                  <c:v>2007-08</c:v>
                </c:pt>
                <c:pt idx="3">
                  <c:v>2008-09</c:v>
                </c:pt>
                <c:pt idx="4">
                  <c:v>2009-10</c:v>
                </c:pt>
                <c:pt idx="5">
                  <c:v>2010-11</c:v>
                </c:pt>
                <c:pt idx="6">
                  <c:v>2011-12</c:v>
                </c:pt>
                <c:pt idx="7">
                  <c:v>2012-13</c:v>
                </c:pt>
                <c:pt idx="8">
                  <c:v>2013-14</c:v>
                </c:pt>
                <c:pt idx="9">
                  <c:v>2014-15</c:v>
                </c:pt>
                <c:pt idx="10">
                  <c:v>2015-16</c:v>
                </c:pt>
                <c:pt idx="11">
                  <c:v>2016-17</c:v>
                </c:pt>
                <c:pt idx="12">
                  <c:v>2017-18</c:v>
                </c:pt>
                <c:pt idx="13">
                  <c:v>2018-19</c:v>
                </c:pt>
                <c:pt idx="14">
                  <c:v>2019-20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'PAT Turnover etc'!$C$68:$C$86</c15:sqref>
                  </c15:fullRef>
                </c:ext>
              </c:extLst>
              <c:f>'PAT Turnover etc'!$C$72:$C$86</c:f>
              <c:numCache>
                <c:formatCode>General</c:formatCode>
                <c:ptCount val="15"/>
                <c:pt idx="0">
                  <c:v>449</c:v>
                </c:pt>
                <c:pt idx="1">
                  <c:v>569</c:v>
                </c:pt>
                <c:pt idx="2">
                  <c:v>373</c:v>
                </c:pt>
                <c:pt idx="3">
                  <c:v>236</c:v>
                </c:pt>
                <c:pt idx="4">
                  <c:v>232</c:v>
                </c:pt>
                <c:pt idx="5">
                  <c:v>279</c:v>
                </c:pt>
                <c:pt idx="6">
                  <c:v>184</c:v>
                </c:pt>
                <c:pt idx="7">
                  <c:v>144</c:v>
                </c:pt>
                <c:pt idx="8">
                  <c:v>371</c:v>
                </c:pt>
                <c:pt idx="9">
                  <c:v>718</c:v>
                </c:pt>
                <c:pt idx="10">
                  <c:v>1210</c:v>
                </c:pt>
                <c:pt idx="11">
                  <c:v>2101</c:v>
                </c:pt>
                <c:pt idx="12">
                  <c:v>2045</c:v>
                </c:pt>
                <c:pt idx="13">
                  <c:v>1968</c:v>
                </c:pt>
                <c:pt idx="14">
                  <c:v>1381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-551692784"/>
        <c:axId val="-551692240"/>
      </c:barChart>
      <c:lineChart>
        <c:grouping val="standard"/>
        <c:varyColors val="0"/>
        <c:ser>
          <c:idx val="1"/>
          <c:order val="1"/>
          <c:tx>
            <c:strRef>
              <c:f>'PAT Turnover etc'!$D$67</c:f>
              <c:strCache>
                <c:ptCount val="1"/>
                <c:pt idx="0">
                  <c:v>EPS (₹ per share)</c:v>
                </c:pt>
              </c:strCache>
            </c:strRef>
          </c:tx>
          <c:spPr>
            <a:ln w="31750"/>
          </c:spPr>
          <c:marker>
            <c:symbol val="circle"/>
            <c:size val="4"/>
          </c:marker>
          <c:dLbls>
            <c:dLbl>
              <c:idx val="0"/>
              <c:layout>
                <c:manualLayout>
                  <c:x val="-2.6666666666666668E-2"/>
                  <c:y val="2.77200277200277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3859649122806966E-2"/>
                  <c:y val="3.3264033264033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3859649122807018E-2"/>
                  <c:y val="3.32640332640333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8070175438596492E-2"/>
                  <c:y val="2.77200277200278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2456140350877191E-2"/>
                  <c:y val="2.21760221760222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5263157894736842E-2"/>
                  <c:y val="3.6036036036036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859649122807018E-2"/>
                  <c:y val="3.3264033264033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5263157894736842E-2"/>
                  <c:y val="3.8808038808038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5263157894736946E-2"/>
                  <c:y val="4.1580041580041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6666666666666668E-2"/>
                  <c:y val="3.8808038808038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6666666666666668E-2"/>
                  <c:y val="3.6036036036036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1052631578947472E-2"/>
                  <c:y val="4.1580041580041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9649122807017645E-2"/>
                  <c:y val="3.8808038808038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1.6842105263157998E-2"/>
                  <c:y val="3.8808038808038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1.8245614035087822E-2"/>
                  <c:y val="3.6036036036036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gradFill flip="none" rotWithShape="1">
                <a:gsLst>
                  <a:gs pos="0">
                    <a:srgbClr val="FF0000">
                      <a:shade val="30000"/>
                      <a:satMod val="115000"/>
                    </a:srgbClr>
                  </a:gs>
                  <a:gs pos="50000">
                    <a:srgbClr val="FF0000">
                      <a:shade val="67500"/>
                      <a:satMod val="115000"/>
                    </a:srgbClr>
                  </a:gs>
                  <a:gs pos="100000">
                    <a:srgbClr val="FF0000">
                      <a:shade val="100000"/>
                      <a:satMod val="115000"/>
                    </a:srgbClr>
                  </a:gs>
                </a:gsLst>
                <a:lin ang="16200000" scaled="1"/>
                <a:tileRect/>
              </a:gradFill>
            </c:spPr>
            <c:txPr>
              <a:bodyPr/>
              <a:lstStyle/>
              <a:p>
                <a:pPr>
                  <a:defRPr lang="en-US" sz="1000" b="1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'PAT Turnover etc'!$B$68:$B$86</c15:sqref>
                  </c15:fullRef>
                </c:ext>
              </c:extLst>
              <c:f>'PAT Turnover etc'!$B$72:$B$86</c:f>
              <c:strCache>
                <c:ptCount val="15"/>
                <c:pt idx="0">
                  <c:v> 2005-06</c:v>
                </c:pt>
                <c:pt idx="1">
                  <c:v> 2006-07</c:v>
                </c:pt>
                <c:pt idx="2">
                  <c:v>2007-08</c:v>
                </c:pt>
                <c:pt idx="3">
                  <c:v>2008-09</c:v>
                </c:pt>
                <c:pt idx="4">
                  <c:v>2009-10</c:v>
                </c:pt>
                <c:pt idx="5">
                  <c:v>2010-11</c:v>
                </c:pt>
                <c:pt idx="6">
                  <c:v>2011-12</c:v>
                </c:pt>
                <c:pt idx="7">
                  <c:v>2012-13</c:v>
                </c:pt>
                <c:pt idx="8">
                  <c:v>2013-14</c:v>
                </c:pt>
                <c:pt idx="9">
                  <c:v>2014-15</c:v>
                </c:pt>
                <c:pt idx="10">
                  <c:v>2015-16</c:v>
                </c:pt>
                <c:pt idx="11">
                  <c:v>2016-17</c:v>
                </c:pt>
                <c:pt idx="12">
                  <c:v>2017-18</c:v>
                </c:pt>
                <c:pt idx="13">
                  <c:v>2018-19</c:v>
                </c:pt>
                <c:pt idx="14">
                  <c:v>2019-20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'PAT Turnover etc'!$D$68:$D$86</c15:sqref>
                  </c15:fullRef>
                </c:ext>
              </c:extLst>
              <c:f>'PAT Turnover etc'!$D$72:$D$86</c:f>
              <c:numCache>
                <c:formatCode>_(* #,##0.00_);_(* \(#,##0.00\);_(* "-"??_);_(@_)</c:formatCode>
                <c:ptCount val="15"/>
                <c:pt idx="0">
                  <c:v>6.1</c:v>
                </c:pt>
                <c:pt idx="1">
                  <c:v>7.73</c:v>
                </c:pt>
                <c:pt idx="2">
                  <c:v>5.07</c:v>
                </c:pt>
                <c:pt idx="3">
                  <c:v>3.2</c:v>
                </c:pt>
                <c:pt idx="4">
                  <c:v>3.15</c:v>
                </c:pt>
                <c:pt idx="5">
                  <c:v>3.8</c:v>
                </c:pt>
                <c:pt idx="6">
                  <c:v>2.5</c:v>
                </c:pt>
                <c:pt idx="7">
                  <c:v>1.96</c:v>
                </c:pt>
                <c:pt idx="8">
                  <c:v>5.04</c:v>
                </c:pt>
                <c:pt idx="9">
                  <c:v>9.76</c:v>
                </c:pt>
                <c:pt idx="10">
                  <c:v>16.45</c:v>
                </c:pt>
                <c:pt idx="11">
                  <c:v>28.56</c:v>
                </c:pt>
                <c:pt idx="12">
                  <c:v>27.79</c:v>
                </c:pt>
                <c:pt idx="13">
                  <c:v>26.76</c:v>
                </c:pt>
                <c:pt idx="14">
                  <c:v>18.78</c:v>
                </c:pt>
              </c:numCache>
            </c:numRef>
          </c:val>
          <c:smooth val="1"/>
          <c:extLst>
            <c:ext xmlns:c15="http://schemas.microsoft.com/office/drawing/2012/chart" uri="{02D57815-91ED-43cb-92C2-25804820EDAC}">
              <c15:categoryFilterExceptions>
                <c15:categoryFilterException>
                  <c15:sqref>'PAT Turnover etc'!$D$68</c15:sqref>
                  <c15:dLbl>
                    <c:idx val="-1"/>
                    <c:layout>
                      <c:manualLayout>
                        <c:x val="-2.5263157894736842E-2"/>
                        <c:y val="3.603603603603614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  <c15:categoryFilterException>
                  <c15:sqref>'PAT Turnover etc'!$D$69</c15:sqref>
                  <c15:dLbl>
                    <c:idx val="-1"/>
                    <c:layout>
                      <c:manualLayout>
                        <c:x val="-2.5263157894736842E-2"/>
                        <c:y val="3.603603603603593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  <c15:categoryFilterException>
                  <c15:sqref>'PAT Turnover etc'!$D$70</c15:sqref>
                  <c15:dLbl>
                    <c:idx val="-1"/>
                    <c:layout>
                      <c:manualLayout>
                        <c:x val="-2.385964912280699E-2"/>
                        <c:y val="4.158004158004158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  <c15:categoryFilterException>
                  <c15:sqref>'PAT Turnover etc'!$D$71</c15:sqref>
                  <c15:dLbl>
                    <c:idx val="-1"/>
                    <c:layout>
                      <c:manualLayout>
                        <c:x val="-2.3859649122807018E-2"/>
                        <c:y val="5.8212058212058215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551691696"/>
        <c:axId val="-551697680"/>
      </c:lineChart>
      <c:catAx>
        <c:axId val="-551692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US" sz="1000" b="1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551692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5516922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IN" sz="1050" baseline="0">
                    <a:solidFill>
                      <a:schemeClr val="bg1"/>
                    </a:solidFill>
                  </a:rPr>
                  <a:t> ₹ Crores</a:t>
                </a:r>
                <a:endParaRPr lang="en-IN" sz="1050">
                  <a:solidFill>
                    <a:schemeClr val="bg1"/>
                  </a:solidFill>
                </a:endParaRPr>
              </a:p>
            </c:rich>
          </c:tx>
          <c:layout>
            <c:manualLayout>
              <c:xMode val="edge"/>
              <c:yMode val="edge"/>
              <c:x val="8.4477296726504746E-3"/>
              <c:y val="0.4228907472507303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US" sz="1000" b="1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551692784"/>
        <c:crosses val="autoZero"/>
        <c:crossBetween val="between"/>
      </c:valAx>
      <c:catAx>
        <c:axId val="-551691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551697680"/>
        <c:crosses val="autoZero"/>
        <c:auto val="0"/>
        <c:lblAlgn val="ctr"/>
        <c:lblOffset val="100"/>
        <c:noMultiLvlLbl val="0"/>
      </c:catAx>
      <c:valAx>
        <c:axId val="-551697680"/>
        <c:scaling>
          <c:orientation val="minMax"/>
        </c:scaling>
        <c:delete val="0"/>
        <c:axPos val="r"/>
        <c:numFmt formatCode="#,##0" sourceLinked="0"/>
        <c:majorTickMark val="cross"/>
        <c:minorTickMark val="none"/>
        <c:tickLblPos val="nextTo"/>
        <c:spPr>
          <a:noFill/>
        </c:spPr>
        <c:txPr>
          <a:bodyPr rot="0" vert="horz"/>
          <a:lstStyle/>
          <a:p>
            <a:pPr>
              <a:defRPr lang="en-US" sz="1000" b="1" i="0" u="none" strike="noStrike" baseline="0">
                <a:solidFill>
                  <a:schemeClr val="bg1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551691696"/>
        <c:crosses val="max"/>
        <c:crossBetween val="between"/>
      </c:valAx>
      <c:spPr>
        <a:gradFill>
          <a:gsLst>
            <a:gs pos="0">
              <a:srgbClr val="00B050"/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0"/>
      </c:spPr>
    </c:plotArea>
    <c:legend>
      <c:legendPos val="b"/>
      <c:layout>
        <c:manualLayout>
          <c:xMode val="edge"/>
          <c:yMode val="edge"/>
          <c:x val="8.5886803748264323E-2"/>
          <c:y val="8.9046699920029448E-2"/>
          <c:w val="0.34734609752728279"/>
          <c:h val="0.16882812091993854"/>
        </c:manualLayout>
      </c:layout>
      <c:overlay val="0"/>
      <c:spPr>
        <a:solidFill>
          <a:srgbClr val="002060"/>
        </a:solidFill>
        <a:ln>
          <a:solidFill>
            <a:srgbClr val="002060"/>
          </a:solidFill>
        </a:ln>
      </c:spPr>
      <c:txPr>
        <a:bodyPr/>
        <a:lstStyle/>
        <a:p>
          <a:pPr>
            <a:defRPr sz="1800">
              <a:solidFill>
                <a:schemeClr val="bg1"/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002060"/>
    </a:solidFill>
    <a:ln>
      <a:solidFill>
        <a:srgbClr val="00206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Sources of fund  (Rs Million)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dLbl>
              <c:idx val="3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_);\(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US" sz="2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3175">
                  <a:solidFill>
                    <a:srgbClr val="000000"/>
                  </a:solidFill>
                  <a:prstDash val="solid"/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Data!$B$56:$B$58</c:f>
            </c:multiLvlStrRef>
          </c:cat>
          <c:val>
            <c:numRef>
              <c:f>Data!$K$56:$K$58</c:f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22" r="0.75000000000000322" t="1" header="0.5" footer="0.5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Application of Fund (Rs Million)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dLbl>
              <c:idx val="0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_);\(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US"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Data!$B$66:$B$73</c:f>
            </c:multiLvlStrRef>
          </c:cat>
          <c:val>
            <c:numRef>
              <c:f>Data!$J$66:$J$73</c:f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4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22" r="0.75000000000000322" t="1" header="0.5" footer="0.5"/>
    <c:pageSetup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Book Value per share (face valueRs 10/= each)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Data!$B$52</c:f>
              <c:strCache>
                <c:ptCount val="1"/>
                <c:pt idx="0">
                  <c:v>Book Value  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US"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Data!$C$51:$K$51</c:f>
              <c:strCache>
                <c:ptCount val="9"/>
                <c:pt idx="0">
                  <c:v>2001-02</c:v>
                </c:pt>
                <c:pt idx="1">
                  <c:v>2002-03</c:v>
                </c:pt>
                <c:pt idx="2">
                  <c:v> 2003-04</c:v>
                </c:pt>
                <c:pt idx="3">
                  <c:v> 2004-05</c:v>
                </c:pt>
                <c:pt idx="4">
                  <c:v>2005-06</c:v>
                </c:pt>
                <c:pt idx="5">
                  <c:v>2006-07</c:v>
                </c:pt>
                <c:pt idx="6">
                  <c:v>2007-08</c:v>
                </c:pt>
                <c:pt idx="7">
                  <c:v>2008-09</c:v>
                </c:pt>
                <c:pt idx="8">
                  <c:v>2009-10</c:v>
                </c:pt>
              </c:strCache>
            </c:strRef>
          </c:cat>
          <c:val>
            <c:numRef>
              <c:f>Data!$C$52:$K$52</c:f>
              <c:numCache>
                <c:formatCode>_(* #,##0.00_);_(* \(#,##0.00\);_(* "-"??_);_(@_)</c:formatCode>
                <c:ptCount val="9"/>
                <c:pt idx="0">
                  <c:v>12.63</c:v>
                </c:pt>
                <c:pt idx="1">
                  <c:v>13.48</c:v>
                </c:pt>
                <c:pt idx="2">
                  <c:v>15.43</c:v>
                </c:pt>
                <c:pt idx="3">
                  <c:v>19.05</c:v>
                </c:pt>
                <c:pt idx="4">
                  <c:v>22.99</c:v>
                </c:pt>
                <c:pt idx="5">
                  <c:v>27.8</c:v>
                </c:pt>
                <c:pt idx="6">
                  <c:v>30.51</c:v>
                </c:pt>
                <c:pt idx="7">
                  <c:v>31.96</c:v>
                </c:pt>
                <c:pt idx="8">
                  <c:v>33.31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-551704752"/>
        <c:axId val="-551704208"/>
      </c:areaChart>
      <c:catAx>
        <c:axId val="-55170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551704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551704208"/>
        <c:scaling>
          <c:orientation val="minMax"/>
          <c:min val="10"/>
        </c:scaling>
        <c:delete val="0"/>
        <c:axPos val="l"/>
        <c:numFmt formatCode="_(* #,##0_);_(* \(#,##0\);_(* &quot;-&quot;_);_(@_)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551704752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00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22" r="0.75000000000000322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 lang="en-US">
                <a:solidFill>
                  <a:schemeClr val="bg1"/>
                </a:solidFill>
              </a:defRPr>
            </a:pPr>
            <a:r>
              <a:rPr lang="en-US">
                <a:solidFill>
                  <a:schemeClr val="bg1"/>
                </a:solidFill>
              </a:rPr>
              <a:t>Shareholding Pattern (%)</a:t>
            </a:r>
          </a:p>
        </c:rich>
      </c:tx>
      <c:layout>
        <c:manualLayout>
          <c:xMode val="edge"/>
          <c:yMode val="edge"/>
          <c:x val="3.5622842353361162E-2"/>
          <c:y val="5.260804231532127E-2"/>
        </c:manualLayout>
      </c:layout>
      <c:overlay val="0"/>
      <c:spPr>
        <a:solidFill>
          <a:srgbClr val="002060"/>
        </a:solidFill>
        <a:ln>
          <a:solidFill>
            <a:srgbClr val="00206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43971551526538893"/>
          <c:y val="0.10171946063993909"/>
          <c:w val="0.45006873469675351"/>
          <c:h val="0.89652729237722251"/>
        </c:manualLayout>
      </c:layout>
      <c:doughnutChart>
        <c:varyColors val="1"/>
        <c:ser>
          <c:idx val="0"/>
          <c:order val="0"/>
          <c:spPr>
            <a:scene3d>
              <a:camera prst="orthographicFront"/>
              <a:lightRig rig="sunset" dir="t"/>
            </a:scene3d>
            <a:sp3d>
              <a:bevelT w="184150" h="19050"/>
            </a:sp3d>
          </c:spPr>
          <c:dPt>
            <c:idx val="0"/>
            <c:bubble3D val="0"/>
            <c:explosion val="5"/>
            <c:spPr>
              <a:solidFill>
                <a:srgbClr val="C00000"/>
              </a:solidFill>
              <a:scene3d>
                <a:camera prst="orthographicFront"/>
                <a:lightRig rig="sunset" dir="t"/>
              </a:scene3d>
              <a:sp3d>
                <a:bevelT w="184150" h="19050"/>
              </a:sp3d>
            </c:spPr>
          </c:dPt>
          <c:dPt>
            <c:idx val="1"/>
            <c:bubble3D val="0"/>
            <c:explosion val="5"/>
            <c:spPr>
              <a:solidFill>
                <a:srgbClr val="00B050"/>
              </a:solidFill>
              <a:scene3d>
                <a:camera prst="orthographicFront"/>
                <a:lightRig rig="sunset" dir="t"/>
              </a:scene3d>
              <a:sp3d>
                <a:bevelT w="184150" h="19050"/>
              </a:sp3d>
            </c:spPr>
          </c:dPt>
          <c:dPt>
            <c:idx val="2"/>
            <c:bubble3D val="0"/>
            <c:explosion val="1"/>
            <c:spPr>
              <a:solidFill>
                <a:srgbClr val="00B0F0"/>
              </a:solidFill>
              <a:scene3d>
                <a:camera prst="orthographicFront"/>
                <a:lightRig rig="sunset" dir="t"/>
              </a:scene3d>
              <a:sp3d>
                <a:bevelT w="184150" h="1905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 sz="12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Data!$B$39:$B$41</c:f>
              <c:strCache>
                <c:ptCount val="3"/>
                <c:pt idx="0">
                  <c:v>Bharat Petroleum Corporation Ltd. </c:v>
                </c:pt>
                <c:pt idx="1">
                  <c:v>Oil India Ltd.</c:v>
                </c:pt>
                <c:pt idx="2">
                  <c:v>Government of Assam </c:v>
                </c:pt>
              </c:strCache>
            </c:strRef>
          </c:cat>
          <c:val>
            <c:numRef>
              <c:f>Data!$C$39:$C$41</c:f>
              <c:numCache>
                <c:formatCode>0.00%</c:formatCode>
                <c:ptCount val="3"/>
                <c:pt idx="0">
                  <c:v>0.61650000000000005</c:v>
                </c:pt>
                <c:pt idx="1">
                  <c:v>0.26</c:v>
                </c:pt>
                <c:pt idx="2">
                  <c:v>0.1235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9562040834540194E-2"/>
          <c:y val="0.29891633774785792"/>
          <c:w val="0.32373394285123952"/>
          <c:h val="0.40547534611608665"/>
        </c:manualLayout>
      </c:layout>
      <c:overlay val="0"/>
      <c:spPr>
        <a:solidFill>
          <a:srgbClr val="002060"/>
        </a:solidFill>
      </c:spPr>
      <c:txPr>
        <a:bodyPr/>
        <a:lstStyle/>
        <a:p>
          <a:pPr>
            <a:defRPr lang="en-US" sz="1400">
              <a:solidFill>
                <a:schemeClr val="bg1"/>
              </a:solidFill>
            </a:defRPr>
          </a:pPr>
          <a:endParaRPr lang="en-US"/>
        </a:p>
      </c:txPr>
    </c:legend>
    <c:plotVisOnly val="1"/>
    <c:dispBlanksAs val="zero"/>
    <c:showDLblsOverMax val="0"/>
  </c:chart>
  <c:spPr>
    <a:gradFill flip="none" rotWithShape="1">
      <a:gsLst>
        <a:gs pos="95000">
          <a:srgbClr val="0070C0"/>
        </a:gs>
        <a:gs pos="66000">
          <a:srgbClr val="FF8000"/>
        </a:gs>
        <a:gs pos="36000">
          <a:srgbClr val="FFFF00"/>
        </a:gs>
        <a:gs pos="0">
          <a:srgbClr val="FF0000"/>
        </a:gs>
      </a:gsLst>
      <a:lin ang="2700000" scaled="1"/>
      <a:tileRect/>
    </a:gradFill>
    <a:ln w="9525" cap="flat" cmpd="sng" algn="ctr">
      <a:solidFill>
        <a:schemeClr val="dk1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322" r="0.75000000000000322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47"/>
    </mc:Choice>
    <mc:Fallback>
      <c:style val="47"/>
    </mc:Fallback>
  </mc:AlternateContent>
  <c:chart>
    <c:title>
      <c:tx>
        <c:rich>
          <a:bodyPr/>
          <a:lstStyle/>
          <a:p>
            <a:pPr>
              <a:defRPr lang="en-US">
                <a:solidFill>
                  <a:schemeClr val="bg1"/>
                </a:solidFill>
              </a:defRPr>
            </a:pPr>
            <a:r>
              <a:rPr lang="en-US">
                <a:solidFill>
                  <a:schemeClr val="bg1"/>
                </a:solidFill>
              </a:rPr>
              <a:t>Book Value per share (face value</a:t>
            </a:r>
            <a:r>
              <a:rPr lang="en-US">
                <a:solidFill>
                  <a:schemeClr val="bg1"/>
                </a:solidFill>
                <a:latin typeface="Rupee Foradian" pitchFamily="34" charset="0"/>
              </a:rPr>
              <a:t> Rs </a:t>
            </a:r>
            <a:r>
              <a:rPr lang="en-US">
                <a:solidFill>
                  <a:schemeClr val="bg1"/>
                </a:solidFill>
              </a:rPr>
              <a:t>10 each)</a:t>
            </a:r>
          </a:p>
        </c:rich>
      </c:tx>
      <c:layout>
        <c:manualLayout>
          <c:xMode val="edge"/>
          <c:yMode val="edge"/>
          <c:x val="0.12034220729359971"/>
          <c:y val="8.8619986522613173E-2"/>
        </c:manualLayout>
      </c:layout>
      <c:overlay val="0"/>
      <c:spPr>
        <a:solidFill>
          <a:srgbClr val="002060"/>
        </a:solidFill>
      </c:spPr>
    </c:title>
    <c:autoTitleDeleted val="0"/>
    <c:view3D>
      <c:rotX val="20"/>
      <c:rotY val="40"/>
      <c:depthPercent val="100"/>
      <c:rAngAx val="1"/>
    </c:view3D>
    <c:floor>
      <c:thickness val="0"/>
      <c:spPr>
        <a:solidFill>
          <a:srgbClr val="C00000"/>
        </a:solidFill>
      </c:spPr>
    </c:floor>
    <c:sideWall>
      <c:thickness val="0"/>
      <c:spPr>
        <a:gradFill flip="none" rotWithShape="1">
          <a:gsLst>
            <a:gs pos="57000">
              <a:srgbClr val="FFFF00"/>
            </a:gs>
            <a:gs pos="100000">
              <a:srgbClr val="FF0000"/>
            </a:gs>
            <a:gs pos="0">
              <a:schemeClr val="bg1"/>
            </a:gs>
          </a:gsLst>
          <a:lin ang="5400000" scaled="1"/>
          <a:tileRect/>
        </a:gradFill>
        <a:ln w="25400" cap="flat" cmpd="sng" algn="ctr">
          <a:solidFill>
            <a:schemeClr val="dk1"/>
          </a:solidFill>
          <a:prstDash val="solid"/>
        </a:ln>
        <a:effectLst/>
      </c:spPr>
    </c:sideWall>
    <c:backWall>
      <c:thickness val="0"/>
      <c:spPr>
        <a:gradFill flip="none" rotWithShape="1">
          <a:gsLst>
            <a:gs pos="57000">
              <a:srgbClr val="FFFF00"/>
            </a:gs>
            <a:gs pos="100000">
              <a:srgbClr val="FF0000"/>
            </a:gs>
            <a:gs pos="0">
              <a:schemeClr val="bg1"/>
            </a:gs>
          </a:gsLst>
          <a:lin ang="5400000" scaled="1"/>
          <a:tileRect/>
        </a:gradFill>
        <a:ln w="25400" cap="flat" cmpd="sng" algn="ctr">
          <a:solidFill>
            <a:schemeClr val="dk1"/>
          </a:solidFill>
          <a:prstDash val="solid"/>
        </a:ln>
        <a:effectLst/>
      </c:spPr>
    </c:backWall>
    <c:plotArea>
      <c:layout>
        <c:manualLayout>
          <c:layoutTarget val="inner"/>
          <c:xMode val="edge"/>
          <c:yMode val="edge"/>
          <c:x val="4.6217254620861771E-2"/>
          <c:y val="3.3088218286377508E-2"/>
          <c:w val="0.94631121179159294"/>
          <c:h val="0.8855974435113990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Data!$B$52</c:f>
              <c:strCache>
                <c:ptCount val="1"/>
                <c:pt idx="0">
                  <c:v>Book Value  </c:v>
                </c:pt>
              </c:strCache>
            </c:strRef>
          </c:tx>
          <c:spPr>
            <a:solidFill>
              <a:srgbClr val="00B050"/>
            </a:solidFill>
            <a:ln w="76200"/>
          </c:spPr>
          <c:invertIfNegative val="0"/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rgbClr val="00B050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00206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Data!$G$51:$U$51</c:f>
              <c:strCache>
                <c:ptCount val="15"/>
                <c:pt idx="0">
                  <c:v>2005-06</c:v>
                </c:pt>
                <c:pt idx="1">
                  <c:v>2006-07</c:v>
                </c:pt>
                <c:pt idx="2">
                  <c:v>2007-08</c:v>
                </c:pt>
                <c:pt idx="3">
                  <c:v>2008-09</c:v>
                </c:pt>
                <c:pt idx="4">
                  <c:v>2009-10</c:v>
                </c:pt>
                <c:pt idx="5">
                  <c:v>2010-11</c:v>
                </c:pt>
                <c:pt idx="6">
                  <c:v>2011-12</c:v>
                </c:pt>
                <c:pt idx="7">
                  <c:v>2012-13</c:v>
                </c:pt>
                <c:pt idx="8">
                  <c:v>2013-14</c:v>
                </c:pt>
                <c:pt idx="9">
                  <c:v>2014-15</c:v>
                </c:pt>
                <c:pt idx="10">
                  <c:v>2015-16</c:v>
                </c:pt>
                <c:pt idx="11">
                  <c:v>2016-17</c:v>
                </c:pt>
                <c:pt idx="12">
                  <c:v>2017-18</c:v>
                </c:pt>
                <c:pt idx="13">
                  <c:v>2018-19</c:v>
                </c:pt>
                <c:pt idx="14">
                  <c:v>2019-20</c:v>
                </c:pt>
              </c:strCache>
            </c:strRef>
          </c:cat>
          <c:val>
            <c:numRef>
              <c:f>Data!$G$52:$U$52</c:f>
              <c:numCache>
                <c:formatCode>_(* #,##0.00_);_(* \(#,##0.00\);_(* "-"??_);_(@_)</c:formatCode>
                <c:ptCount val="15"/>
                <c:pt idx="0">
                  <c:v>22.99</c:v>
                </c:pt>
                <c:pt idx="1">
                  <c:v>27.8</c:v>
                </c:pt>
                <c:pt idx="2">
                  <c:v>30.51</c:v>
                </c:pt>
                <c:pt idx="3">
                  <c:v>31.96</c:v>
                </c:pt>
                <c:pt idx="4">
                  <c:v>33.31</c:v>
                </c:pt>
                <c:pt idx="5">
                  <c:v>35.36</c:v>
                </c:pt>
                <c:pt idx="6">
                  <c:v>36.69</c:v>
                </c:pt>
                <c:pt idx="7">
                  <c:v>37.479999999999997</c:v>
                </c:pt>
                <c:pt idx="8">
                  <c:v>40.659999999999997</c:v>
                </c:pt>
                <c:pt idx="9">
                  <c:v>45.61</c:v>
                </c:pt>
                <c:pt idx="10">
                  <c:v>58.17</c:v>
                </c:pt>
                <c:pt idx="11">
                  <c:v>70.430000000000007</c:v>
                </c:pt>
                <c:pt idx="12">
                  <c:v>68.569999999999993</c:v>
                </c:pt>
                <c:pt idx="13">
                  <c:v>75.459999999999994</c:v>
                </c:pt>
                <c:pt idx="14">
                  <c:v>72.099999999999994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gapDepth val="100"/>
        <c:shape val="box"/>
        <c:axId val="-551695504"/>
        <c:axId val="-551702576"/>
        <c:axId val="0"/>
      </c:bar3DChart>
      <c:catAx>
        <c:axId val="-55169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cap="flat">
            <a:prstDash val="dashDot"/>
          </a:ln>
        </c:spPr>
        <c:txPr>
          <a:bodyPr rot="0" vert="horz" anchor="t" anchorCtr="1"/>
          <a:lstStyle/>
          <a:p>
            <a:pPr>
              <a:defRPr lang="en-US" sz="1100" b="1">
                <a:solidFill>
                  <a:schemeClr val="bg1"/>
                </a:solidFill>
              </a:defRPr>
            </a:pPr>
            <a:endParaRPr lang="en-US"/>
          </a:p>
        </c:txPr>
        <c:crossAx val="-551702576"/>
        <c:crosses val="autoZero"/>
        <c:auto val="1"/>
        <c:lblAlgn val="ctr"/>
        <c:lblOffset val="100"/>
        <c:tickLblSkip val="1"/>
        <c:noMultiLvlLbl val="0"/>
      </c:catAx>
      <c:valAx>
        <c:axId val="-551702576"/>
        <c:scaling>
          <c:orientation val="minMax"/>
        </c:scaling>
        <c:delete val="0"/>
        <c:axPos val="r"/>
        <c:majorGridlines>
          <c:spPr>
            <a:ln>
              <a:solidFill>
                <a:srgbClr val="92D050"/>
              </a:solidFill>
            </a:ln>
          </c:spPr>
        </c:majorGridlines>
        <c:numFmt formatCode="#,##0.00" sourceLinked="0"/>
        <c:majorTickMark val="none"/>
        <c:minorTickMark val="none"/>
        <c:tickLblPos val="low"/>
        <c:spPr>
          <a:ln/>
        </c:spPr>
        <c:txPr>
          <a:bodyPr rot="0" vert="horz"/>
          <a:lstStyle/>
          <a:p>
            <a:pPr>
              <a:defRPr lang="en-US" sz="1200" b="1">
                <a:solidFill>
                  <a:schemeClr val="bg1"/>
                </a:solidFill>
              </a:defRPr>
            </a:pPr>
            <a:endParaRPr lang="en-US"/>
          </a:p>
        </c:txPr>
        <c:crossAx val="-551695504"/>
        <c:crosses val="max"/>
        <c:crossBetween val="between"/>
      </c:valAx>
    </c:plotArea>
    <c:plotVisOnly val="1"/>
    <c:dispBlanksAs val="zero"/>
    <c:showDLblsOverMax val="0"/>
  </c:chart>
  <c:spPr>
    <a:solidFill>
      <a:srgbClr val="002060"/>
    </a:solidFill>
    <a:ln w="9525" cap="flat" cmpd="sng" algn="ctr">
      <a:solidFill>
        <a:schemeClr val="dk1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389" r="0.75000000000000389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 lang="en-US"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strike="noStrike">
                <a:solidFill>
                  <a:srgbClr val="FFFFFF"/>
                </a:solidFill>
                <a:latin typeface="Calibri"/>
                <a:cs typeface="Calibri"/>
              </a:rPr>
              <a:t>Sources of Funds (</a:t>
            </a:r>
            <a:r>
              <a:rPr lang="en-US" sz="1800" b="1" i="0" strike="noStrike">
                <a:solidFill>
                  <a:srgbClr val="FFFFFF"/>
                </a:solidFill>
                <a:latin typeface="Rupee Foradian"/>
              </a:rPr>
              <a:t>`</a:t>
            </a:r>
            <a:r>
              <a:rPr lang="en-US" sz="1800" b="1" i="0" strike="noStrike">
                <a:solidFill>
                  <a:srgbClr val="FFFFFF"/>
                </a:solidFill>
                <a:latin typeface="Calibri"/>
                <a:cs typeface="Calibri"/>
              </a:rPr>
              <a:t> crore) </a:t>
            </a:r>
          </a:p>
        </c:rich>
      </c:tx>
      <c:layout>
        <c:manualLayout>
          <c:xMode val="edge"/>
          <c:yMode val="edge"/>
          <c:x val="0.32289991223624748"/>
          <c:y val="4.1154855643044289E-2"/>
        </c:manualLayout>
      </c:layout>
      <c:overlay val="0"/>
    </c:title>
    <c:autoTitleDeleted val="0"/>
    <c:view3D>
      <c:rotX val="20"/>
      <c:rotY val="2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7397064679218439"/>
          <c:y val="0.35391088730906184"/>
          <c:w val="0.25370695861672127"/>
          <c:h val="0.2510298154168894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 sz="10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Data!$B$56:$B$62</c:f>
            </c:multiLvlStrRef>
          </c:cat>
          <c:val>
            <c:numRef>
              <c:f>Data!$E$56:$E$62</c:f>
            </c:numRef>
          </c:val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Data!$B$56:$B$62</c:f>
            </c:multiLvlStrRef>
          </c:cat>
          <c:val>
            <c:numRef>
              <c:f>Data!$M$20</c:f>
              <c:numCache>
                <c:formatCode>_(* #,##0_);_(* \(#,##0\);_(* "-"??_);_(@_)</c:formatCode>
                <c:ptCount val="1"/>
                <c:pt idx="0">
                  <c:v>184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lang="en-US" sz="1000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>
        <a:lumMod val="50000"/>
      </a:schemeClr>
    </a:solidFill>
  </c:spPr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322" r="0.75000000000000322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 lang="en-US"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strike="noStrike">
                <a:solidFill>
                  <a:srgbClr val="FFFFFF"/>
                </a:solidFill>
                <a:latin typeface="Calibri"/>
                <a:cs typeface="Calibri"/>
              </a:rPr>
              <a:t>Application of Funds (</a:t>
            </a:r>
            <a:r>
              <a:rPr lang="en-US" sz="1800" b="1" i="0" strike="noStrike">
                <a:solidFill>
                  <a:srgbClr val="FFFFFF"/>
                </a:solidFill>
                <a:latin typeface="Rupee Foradian"/>
              </a:rPr>
              <a:t>`</a:t>
            </a:r>
            <a:r>
              <a:rPr lang="en-US" sz="1800" b="1" i="0" strike="noStrike">
                <a:solidFill>
                  <a:srgbClr val="FFFFFF"/>
                </a:solidFill>
                <a:latin typeface="Calibri"/>
                <a:cs typeface="Calibri"/>
              </a:rPr>
              <a:t> crore)</a:t>
            </a:r>
          </a:p>
        </c:rich>
      </c:tx>
      <c:layout>
        <c:manualLayout>
          <c:xMode val="edge"/>
          <c:yMode val="edge"/>
          <c:x val="0.29950102571031972"/>
          <c:y val="3.5587279635371415E-2"/>
        </c:manualLayout>
      </c:layout>
      <c:overlay val="0"/>
    </c:title>
    <c:autoTitleDeleted val="0"/>
    <c:view3D>
      <c:rotX val="15"/>
      <c:rotY val="19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5773739546832373"/>
          <c:y val="0.31672597864768903"/>
          <c:w val="0.28618991637466257"/>
          <c:h val="0.24199288256227988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1.6568274223625563E-2"/>
                  <c:y val="-0.1409319920419215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 sz="10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Data!$B$66:$B$74</c:f>
            </c:multiLvlStrRef>
          </c:cat>
          <c:val>
            <c:numRef>
              <c:f>Data!$E$66:$E$74</c:f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lang="en-US" sz="1000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>
        <a:lumMod val="50000"/>
      </a:schemeClr>
    </a:solidFill>
  </c:spPr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322" r="0.750000000000003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45"/>
    </mc:Choice>
    <mc:Fallback>
      <c:style val="45"/>
    </mc:Fallback>
  </mc:AlternateContent>
  <c:chart>
    <c:title>
      <c:tx>
        <c:rich>
          <a:bodyPr/>
          <a:lstStyle/>
          <a:p>
            <a:pPr>
              <a:defRPr lang="en-IN">
                <a:solidFill>
                  <a:schemeClr val="bg1"/>
                </a:solidFill>
              </a:defRPr>
            </a:pPr>
            <a:r>
              <a:rPr lang="en-IN" sz="1600" b="1">
                <a:solidFill>
                  <a:schemeClr val="bg1"/>
                </a:solidFill>
              </a:rPr>
              <a:t>Net Worth in ₹ crores (CAGR 10.18 %)</a:t>
            </a:r>
          </a:p>
        </c:rich>
      </c:tx>
      <c:layout>
        <c:manualLayout>
          <c:xMode val="edge"/>
          <c:yMode val="edge"/>
          <c:x val="0.2551439155487194"/>
          <c:y val="6.8068089528296655E-2"/>
        </c:manualLayout>
      </c:layout>
      <c:overlay val="0"/>
      <c:spPr>
        <a:solidFill>
          <a:srgbClr val="002060"/>
        </a:solidFill>
      </c:spPr>
    </c:title>
    <c:autoTitleDeleted val="0"/>
    <c:view3D>
      <c:rotX val="10"/>
      <c:rotY val="20"/>
      <c:depthPercent val="160"/>
      <c:rAngAx val="1"/>
    </c:view3D>
    <c:floor>
      <c:thickness val="0"/>
      <c:spPr>
        <a:solidFill>
          <a:srgbClr val="00B050"/>
        </a:solidFill>
      </c:spPr>
    </c:floor>
    <c:sideWall>
      <c:thickness val="0"/>
      <c:spPr>
        <a:gradFill>
          <a:gsLst>
            <a:gs pos="0">
              <a:srgbClr val="00B050"/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</c:spPr>
    </c:sideWall>
    <c:backWall>
      <c:thickness val="0"/>
      <c:spPr>
        <a:gradFill>
          <a:gsLst>
            <a:gs pos="0">
              <a:srgbClr val="00B050"/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</c:spPr>
    </c:backWall>
    <c:plotArea>
      <c:layout>
        <c:manualLayout>
          <c:layoutTarget val="inner"/>
          <c:xMode val="edge"/>
          <c:yMode val="edge"/>
          <c:x val="5.3567618407336856E-2"/>
          <c:y val="2.4434520957026619E-2"/>
          <c:w val="0.94435383157959074"/>
          <c:h val="0.843271808215617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Data!$G$3:$U$3</c:f>
              <c:strCache>
                <c:ptCount val="15"/>
                <c:pt idx="0">
                  <c:v>1691</c:v>
                </c:pt>
                <c:pt idx="1">
                  <c:v>2045</c:v>
                </c:pt>
                <c:pt idx="2">
                  <c:v>2244</c:v>
                </c:pt>
                <c:pt idx="3">
                  <c:v>2351</c:v>
                </c:pt>
                <c:pt idx="4">
                  <c:v>2450</c:v>
                </c:pt>
                <c:pt idx="5">
                  <c:v>2601</c:v>
                </c:pt>
                <c:pt idx="6">
                  <c:v>2699</c:v>
                </c:pt>
                <c:pt idx="7">
                  <c:v>2757</c:v>
                </c:pt>
                <c:pt idx="8">
                  <c:v>2991</c:v>
                </c:pt>
                <c:pt idx="9">
                  <c:v>3355</c:v>
                </c:pt>
                <c:pt idx="10">
                  <c:v>4279</c:v>
                </c:pt>
                <c:pt idx="11">
                  <c:v>5181</c:v>
                </c:pt>
                <c:pt idx="12">
                  <c:v>5044</c:v>
                </c:pt>
                <c:pt idx="13">
                  <c:v>5551</c:v>
                </c:pt>
                <c:pt idx="14">
                  <c:v>5304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Pt>
            <c:idx val="14"/>
            <c:invertIfNegative val="0"/>
            <c:bubble3D val="0"/>
          </c:dPt>
          <c:dLbls>
            <c:dLbl>
              <c:idx val="14"/>
              <c:layout>
                <c:manualLayout>
                  <c:x val="6.8995256576110395E-3"/>
                  <c:y val="-8.00801053274078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rgbClr val="00B050"/>
              </a:solidFill>
              <a:ln>
                <a:solidFill>
                  <a:schemeClr val="tx2"/>
                </a:solidFill>
              </a:ln>
            </c:spPr>
            <c:txPr>
              <a:bodyPr/>
              <a:lstStyle/>
              <a:p>
                <a:pPr>
                  <a:defRPr sz="105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Data!$G$2:$U$2</c:f>
              <c:strCache>
                <c:ptCount val="15"/>
                <c:pt idx="0">
                  <c:v>2005-06</c:v>
                </c:pt>
                <c:pt idx="1">
                  <c:v>2006-07</c:v>
                </c:pt>
                <c:pt idx="2">
                  <c:v>2007-08</c:v>
                </c:pt>
                <c:pt idx="3">
                  <c:v>2008-09</c:v>
                </c:pt>
                <c:pt idx="4">
                  <c:v>2009-10</c:v>
                </c:pt>
                <c:pt idx="5">
                  <c:v>2010-11</c:v>
                </c:pt>
                <c:pt idx="6">
                  <c:v>2011-12</c:v>
                </c:pt>
                <c:pt idx="7">
                  <c:v>2012-13</c:v>
                </c:pt>
                <c:pt idx="8">
                  <c:v>2013-14</c:v>
                </c:pt>
                <c:pt idx="9">
                  <c:v>2014-15</c:v>
                </c:pt>
                <c:pt idx="10">
                  <c:v>2015-16</c:v>
                </c:pt>
                <c:pt idx="11">
                  <c:v>2016-17</c:v>
                </c:pt>
                <c:pt idx="12">
                  <c:v>2017-18</c:v>
                </c:pt>
                <c:pt idx="13">
                  <c:v>2018-19</c:v>
                </c:pt>
                <c:pt idx="14">
                  <c:v>2019-20</c:v>
                </c:pt>
              </c:strCache>
            </c:strRef>
          </c:cat>
          <c:val>
            <c:numRef>
              <c:f>Data!$G$3:$U$3</c:f>
              <c:numCache>
                <c:formatCode>0</c:formatCode>
                <c:ptCount val="15"/>
                <c:pt idx="0">
                  <c:v>1691</c:v>
                </c:pt>
                <c:pt idx="1">
                  <c:v>2045</c:v>
                </c:pt>
                <c:pt idx="2">
                  <c:v>2244</c:v>
                </c:pt>
                <c:pt idx="3">
                  <c:v>2351</c:v>
                </c:pt>
                <c:pt idx="4">
                  <c:v>2450</c:v>
                </c:pt>
                <c:pt idx="5">
                  <c:v>2601</c:v>
                </c:pt>
                <c:pt idx="6">
                  <c:v>2699</c:v>
                </c:pt>
                <c:pt idx="7">
                  <c:v>2757</c:v>
                </c:pt>
                <c:pt idx="8">
                  <c:v>2991</c:v>
                </c:pt>
                <c:pt idx="9">
                  <c:v>3355</c:v>
                </c:pt>
                <c:pt idx="10">
                  <c:v>4279</c:v>
                </c:pt>
                <c:pt idx="11">
                  <c:v>5181</c:v>
                </c:pt>
                <c:pt idx="12">
                  <c:v>5044</c:v>
                </c:pt>
                <c:pt idx="13">
                  <c:v>5551</c:v>
                </c:pt>
                <c:pt idx="14">
                  <c:v>5304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7"/>
        <c:gapDepth val="108"/>
        <c:shape val="box"/>
        <c:axId val="-469556944"/>
        <c:axId val="-469555856"/>
        <c:axId val="0"/>
      </c:bar3DChart>
      <c:catAx>
        <c:axId val="-4695569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0" vert="horz" anchor="ctr" anchorCtr="0"/>
          <a:lstStyle/>
          <a:p>
            <a:pPr>
              <a:defRPr lang="en-IN" b="1">
                <a:solidFill>
                  <a:schemeClr val="bg1"/>
                </a:solidFill>
              </a:defRPr>
            </a:pPr>
            <a:endParaRPr lang="en-US"/>
          </a:p>
        </c:txPr>
        <c:crossAx val="-469555856"/>
        <c:crosses val="autoZero"/>
        <c:auto val="1"/>
        <c:lblAlgn val="ctr"/>
        <c:lblOffset val="100"/>
        <c:tickLblSkip val="1"/>
        <c:noMultiLvlLbl val="0"/>
      </c:catAx>
      <c:valAx>
        <c:axId val="-469555856"/>
        <c:scaling>
          <c:orientation val="minMax"/>
        </c:scaling>
        <c:delete val="0"/>
        <c:axPos val="l"/>
        <c:majorGridlines>
          <c:spPr>
            <a:ln w="9525">
              <a:solidFill>
                <a:schemeClr val="accent1"/>
              </a:solidFill>
            </a:ln>
            <a:effectLst>
              <a:outerShdw blurRad="50800" dist="50800" dir="6000000" algn="ctr" rotWithShape="0">
                <a:sysClr val="windowText" lastClr="000000"/>
              </a:outerShdw>
            </a:effectLst>
          </c:spPr>
        </c:majorGridlines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lang="en-IN" b="1">
                <a:solidFill>
                  <a:schemeClr val="bg1"/>
                </a:solidFill>
              </a:defRPr>
            </a:pPr>
            <a:endParaRPr lang="en-US"/>
          </a:p>
        </c:txPr>
        <c:crossAx val="-469556944"/>
        <c:crosses val="autoZero"/>
        <c:crossBetween val="between"/>
      </c:valAx>
      <c:spPr>
        <a:solidFill>
          <a:srgbClr val="002060"/>
        </a:solidFill>
      </c:spPr>
    </c:plotArea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15875">
      <a:solidFill>
        <a:sysClr val="windowText" lastClr="000000"/>
      </a:solidFill>
      <a:bevel/>
    </a:ln>
  </c:sp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45"/>
    </mc:Choice>
    <mc:Fallback>
      <c:style val="45"/>
    </mc:Fallback>
  </mc:AlternateContent>
  <c:chart>
    <c:title>
      <c:tx>
        <c:rich>
          <a:bodyPr/>
          <a:lstStyle/>
          <a:p>
            <a:pPr>
              <a:defRPr lang="en-US" sz="18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Debt Equity </a:t>
            </a:r>
          </a:p>
        </c:rich>
      </c:tx>
      <c:layout>
        <c:manualLayout>
          <c:xMode val="edge"/>
          <c:yMode val="edge"/>
          <c:x val="0.40075567294594538"/>
          <c:y val="2.649584056230283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538312565298269"/>
          <c:y val="0.20256464095834176"/>
          <c:w val="0.84627965444171183"/>
          <c:h val="0.602565611392256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Data!$B$46</c:f>
              <c:strCache>
                <c:ptCount val="1"/>
                <c:pt idx="0">
                  <c:v>Equity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 sz="10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Data!$C$45:$P$45</c:f>
              <c:strCache>
                <c:ptCount val="14"/>
                <c:pt idx="0">
                  <c:v>2001-02</c:v>
                </c:pt>
                <c:pt idx="1">
                  <c:v>2002-03</c:v>
                </c:pt>
                <c:pt idx="2">
                  <c:v> 2003-04</c:v>
                </c:pt>
                <c:pt idx="3">
                  <c:v> 2004-05</c:v>
                </c:pt>
                <c:pt idx="4">
                  <c:v>2005-06</c:v>
                </c:pt>
                <c:pt idx="5">
                  <c:v>2006-07</c:v>
                </c:pt>
                <c:pt idx="6">
                  <c:v>2007-08</c:v>
                </c:pt>
                <c:pt idx="7">
                  <c:v>2008-09</c:v>
                </c:pt>
                <c:pt idx="8">
                  <c:v>2009-10</c:v>
                </c:pt>
                <c:pt idx="9">
                  <c:v>2010-11</c:v>
                </c:pt>
                <c:pt idx="10">
                  <c:v>2011-12</c:v>
                </c:pt>
                <c:pt idx="11">
                  <c:v>2012-13</c:v>
                </c:pt>
                <c:pt idx="12">
                  <c:v>2013-14</c:v>
                </c:pt>
                <c:pt idx="13">
                  <c:v>2014-15</c:v>
                </c:pt>
              </c:strCache>
            </c:strRef>
          </c:cat>
          <c:val>
            <c:numRef>
              <c:f>Data!$C$46:$P$46</c:f>
              <c:numCache>
                <c:formatCode>0</c:formatCode>
                <c:ptCount val="14"/>
                <c:pt idx="0">
                  <c:v>935</c:v>
                </c:pt>
                <c:pt idx="1">
                  <c:v>993</c:v>
                </c:pt>
                <c:pt idx="2">
                  <c:v>1135</c:v>
                </c:pt>
                <c:pt idx="3">
                  <c:v>1402</c:v>
                </c:pt>
                <c:pt idx="4">
                  <c:v>1691</c:v>
                </c:pt>
                <c:pt idx="5">
                  <c:v>2045</c:v>
                </c:pt>
                <c:pt idx="6">
                  <c:v>2244</c:v>
                </c:pt>
                <c:pt idx="7">
                  <c:v>2351</c:v>
                </c:pt>
                <c:pt idx="8">
                  <c:v>2450</c:v>
                </c:pt>
                <c:pt idx="9">
                  <c:v>2601</c:v>
                </c:pt>
                <c:pt idx="10">
                  <c:v>2699</c:v>
                </c:pt>
                <c:pt idx="11">
                  <c:v>2757</c:v>
                </c:pt>
                <c:pt idx="12">
                  <c:v>2991</c:v>
                </c:pt>
                <c:pt idx="13">
                  <c:v>3355</c:v>
                </c:pt>
              </c:numCache>
            </c:numRef>
          </c:val>
        </c:ser>
        <c:ser>
          <c:idx val="1"/>
          <c:order val="1"/>
          <c:tx>
            <c:strRef>
              <c:f>Data!$B$47</c:f>
              <c:strCache>
                <c:ptCount val="1"/>
                <c:pt idx="0">
                  <c:v>Debt 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 sz="10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Data!$C$45:$P$45</c:f>
              <c:strCache>
                <c:ptCount val="14"/>
                <c:pt idx="0">
                  <c:v>2001-02</c:v>
                </c:pt>
                <c:pt idx="1">
                  <c:v>2002-03</c:v>
                </c:pt>
                <c:pt idx="2">
                  <c:v> 2003-04</c:v>
                </c:pt>
                <c:pt idx="3">
                  <c:v> 2004-05</c:v>
                </c:pt>
                <c:pt idx="4">
                  <c:v>2005-06</c:v>
                </c:pt>
                <c:pt idx="5">
                  <c:v>2006-07</c:v>
                </c:pt>
                <c:pt idx="6">
                  <c:v>2007-08</c:v>
                </c:pt>
                <c:pt idx="7">
                  <c:v>2008-09</c:v>
                </c:pt>
                <c:pt idx="8">
                  <c:v>2009-10</c:v>
                </c:pt>
                <c:pt idx="9">
                  <c:v>2010-11</c:v>
                </c:pt>
                <c:pt idx="10">
                  <c:v>2011-12</c:v>
                </c:pt>
                <c:pt idx="11">
                  <c:v>2012-13</c:v>
                </c:pt>
                <c:pt idx="12">
                  <c:v>2013-14</c:v>
                </c:pt>
                <c:pt idx="13">
                  <c:v>2014-15</c:v>
                </c:pt>
              </c:strCache>
            </c:strRef>
          </c:cat>
          <c:val>
            <c:numRef>
              <c:f>Data!$C$47:$P$47</c:f>
              <c:numCache>
                <c:formatCode>0</c:formatCode>
                <c:ptCount val="14"/>
                <c:pt idx="0">
                  <c:v>1449</c:v>
                </c:pt>
                <c:pt idx="1">
                  <c:v>1224</c:v>
                </c:pt>
                <c:pt idx="2">
                  <c:v>978</c:v>
                </c:pt>
                <c:pt idx="3">
                  <c:v>445</c:v>
                </c:pt>
                <c:pt idx="4">
                  <c:v>431</c:v>
                </c:pt>
                <c:pt idx="5">
                  <c:v>179</c:v>
                </c:pt>
                <c:pt idx="6">
                  <c:v>76</c:v>
                </c:pt>
                <c:pt idx="7">
                  <c:v>48</c:v>
                </c:pt>
                <c:pt idx="8">
                  <c:v>40</c:v>
                </c:pt>
                <c:pt idx="9">
                  <c:v>97</c:v>
                </c:pt>
                <c:pt idx="10">
                  <c:v>89</c:v>
                </c:pt>
                <c:pt idx="11">
                  <c:v>65</c:v>
                </c:pt>
                <c:pt idx="12">
                  <c:v>533</c:v>
                </c:pt>
                <c:pt idx="13">
                  <c:v>528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595578128"/>
        <c:axId val="-595580848"/>
      </c:barChart>
      <c:catAx>
        <c:axId val="-59557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595580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595580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FFFFFF"/>
                    </a:solidFill>
                    <a:latin typeface="Rupee Foradian"/>
                    <a:ea typeface="Rupee Foradian"/>
                    <a:cs typeface="Rupee Foradian"/>
                  </a:defRPr>
                </a:pPr>
                <a:r>
                  <a:rPr lang="en-US"/>
                  <a:t>` Crore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595578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4660254493504781"/>
          <c:y val="0.91282276156158471"/>
          <c:w val="0.21359264427389621"/>
          <c:h val="6.9231091876227835E-2"/>
        </c:manualLayout>
      </c:layout>
      <c:overlay val="0"/>
      <c:txPr>
        <a:bodyPr/>
        <a:lstStyle/>
        <a:p>
          <a:pPr>
            <a:defRPr lang="en-US" sz="77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50000"/>
      </a:schemeClr>
    </a:solidFill>
  </c:spPr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366" r="0.75000000000000366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 lang="en-US" sz="18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Distribution of Sales value ($79.71)</a:t>
            </a:r>
          </a:p>
        </c:rich>
      </c:tx>
      <c:layout>
        <c:manualLayout>
          <c:xMode val="edge"/>
          <c:yMode val="edge"/>
          <c:x val="0.43257721643854918"/>
          <c:y val="2.582728129857555E-2"/>
        </c:manualLayout>
      </c:layout>
      <c:overlay val="0"/>
    </c:title>
    <c:autoTitleDeleted val="0"/>
    <c:view3D>
      <c:rotX val="20"/>
      <c:rotY val="19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2462001571837421E-2"/>
          <c:y val="8.6788151218263498E-2"/>
          <c:w val="0.74824641270123715"/>
          <c:h val="0.88489699831132496"/>
        </c:manualLayout>
      </c:layout>
      <c:pie3DChart>
        <c:varyColors val="1"/>
        <c:ser>
          <c:idx val="0"/>
          <c:order val="0"/>
          <c:explosion val="6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 sz="10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Data!$B$81:$B$88</c:f>
            </c:multiLvlStrRef>
          </c:cat>
          <c:val>
            <c:numRef>
              <c:f>Data!$E$81:$E$88</c:f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1"/>
      <c:txPr>
        <a:bodyPr/>
        <a:lstStyle/>
        <a:p>
          <a:pPr>
            <a:defRPr lang="en-US" sz="1200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ysClr val="window" lastClr="FFFFFF">
        <a:lumMod val="50000"/>
      </a:sysClr>
    </a:solidFill>
  </c:spPr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 lang="en-US">
                <a:solidFill>
                  <a:srgbClr val="002060"/>
                </a:solidFill>
              </a:defRPr>
            </a:pPr>
            <a:r>
              <a:rPr lang="en-US">
                <a:solidFill>
                  <a:srgbClr val="002060"/>
                </a:solidFill>
              </a:rPr>
              <a:t>Product wise Sales (%)</a:t>
            </a:r>
          </a:p>
        </c:rich>
      </c:tx>
      <c:layout/>
      <c:overlay val="1"/>
    </c:title>
    <c:autoTitleDeleted val="0"/>
    <c:view3D>
      <c:rotX val="40"/>
      <c:rotY val="220"/>
      <c:rAngAx val="0"/>
      <c:perspective val="8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3936314564453018E-2"/>
          <c:y val="5.4331298475331406E-2"/>
          <c:w val="0.84683504184618463"/>
          <c:h val="0.94566870152466898"/>
        </c:manualLayout>
      </c:layout>
      <c:pie3DChart>
        <c:varyColors val="1"/>
        <c:ser>
          <c:idx val="0"/>
          <c:order val="0"/>
          <c:explosion val="25"/>
          <c:dPt>
            <c:idx val="3"/>
            <c:bubble3D val="0"/>
            <c:explosion val="21"/>
          </c:dPt>
          <c:dLbls>
            <c:dLbl>
              <c:idx val="0"/>
              <c:layout>
                <c:manualLayout>
                  <c:x val="-4.7570887387519897E-2"/>
                  <c:y val="-6.53485207552939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numFmt formatCode="0.0%" sourceLinked="0"/>
              <c:spPr/>
              <c:txPr>
                <a:bodyPr/>
                <a:lstStyle/>
                <a:p>
                  <a:pPr>
                    <a:defRPr lang="en-US" sz="1000"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0422445178223752"/>
                  <c:y val="8.2767760538807612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8053594107188303"/>
                  <c:y val="5.7739468956913391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lang="en-US" sz="1000"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6.6294832697593994E-2"/>
                  <c:y val="-4.328517187778712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6.5463697486133066E-2"/>
                  <c:y val="3.95786254873480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236831697407687E-3"/>
                  <c:y val="9.39477613841959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1042285654517383E-2"/>
                  <c:y val="9.448125780393945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9.9669677031342468E-2"/>
                  <c:y val="0.1036136890655658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Sulphur
0.01%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 sz="1000" b="1"/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Data!$B$97:$B$108</c:f>
              <c:strCache>
                <c:ptCount val="12"/>
                <c:pt idx="0">
                  <c:v>LPG</c:v>
                </c:pt>
                <c:pt idx="1">
                  <c:v>MS</c:v>
                </c:pt>
                <c:pt idx="2">
                  <c:v>SKO</c:v>
                </c:pt>
                <c:pt idx="3">
                  <c:v>HSD</c:v>
                </c:pt>
                <c:pt idx="4">
                  <c:v>ATF</c:v>
                </c:pt>
                <c:pt idx="5">
                  <c:v>Naphtha</c:v>
                </c:pt>
                <c:pt idx="6">
                  <c:v>RPC</c:v>
                </c:pt>
                <c:pt idx="7">
                  <c:v>CPC</c:v>
                </c:pt>
                <c:pt idx="8">
                  <c:v>Sulphur</c:v>
                </c:pt>
                <c:pt idx="9">
                  <c:v>Wax</c:v>
                </c:pt>
                <c:pt idx="10">
                  <c:v>MTO</c:v>
                </c:pt>
                <c:pt idx="11">
                  <c:v>Slop</c:v>
                </c:pt>
              </c:strCache>
            </c:strRef>
          </c:cat>
          <c:val>
            <c:numRef>
              <c:f>Data!$D$97:$D$108</c:f>
              <c:numCache>
                <c:formatCode>_(* #,##0.00_);_(* \(#,##0.00\);_(* "-"??_);_(@_)</c:formatCode>
                <c:ptCount val="12"/>
                <c:pt idx="0">
                  <c:v>1.1599999999999999</c:v>
                </c:pt>
                <c:pt idx="1">
                  <c:v>22.93</c:v>
                </c:pt>
                <c:pt idx="2">
                  <c:v>1.0900000000000001</c:v>
                </c:pt>
                <c:pt idx="3">
                  <c:v>68.180000000000007</c:v>
                </c:pt>
                <c:pt idx="4">
                  <c:v>0.6</c:v>
                </c:pt>
                <c:pt idx="5">
                  <c:v>3.04</c:v>
                </c:pt>
                <c:pt idx="6">
                  <c:v>0.23</c:v>
                </c:pt>
                <c:pt idx="7">
                  <c:v>0.88</c:v>
                </c:pt>
                <c:pt idx="8">
                  <c:v>0.02</c:v>
                </c:pt>
                <c:pt idx="9">
                  <c:v>1.79</c:v>
                </c:pt>
                <c:pt idx="10">
                  <c:v>0.09</c:v>
                </c:pt>
                <c:pt idx="11">
                  <c:v>0.01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txPr>
          <a:bodyPr/>
          <a:lstStyle/>
          <a:p>
            <a:pPr>
              <a:defRPr sz="1400" b="1">
                <a:solidFill>
                  <a:srgbClr val="002060"/>
                </a:solidFill>
              </a:defRPr>
            </a:pPr>
            <a:endParaRPr lang="en-US"/>
          </a:p>
        </c:txPr>
      </c:legendEntry>
      <c:layout/>
      <c:overlay val="0"/>
      <c:txPr>
        <a:bodyPr/>
        <a:lstStyle/>
        <a:p>
          <a:pPr>
            <a:defRPr lang="en-US" sz="1400" b="1">
              <a:solidFill>
                <a:srgbClr val="002060"/>
              </a:solidFill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accent2">
        <a:lumMod val="40000"/>
        <a:lumOff val="60000"/>
      </a:schemeClr>
    </a:solidFill>
    <a:ln w="9525" cap="flat" cmpd="sng" algn="ctr">
      <a:solidFill>
        <a:schemeClr val="dk1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lang="en-US">
                <a:solidFill>
                  <a:srgbClr val="002060"/>
                </a:solidFill>
              </a:defRPr>
            </a:pPr>
            <a:r>
              <a:rPr lang="en-US">
                <a:solidFill>
                  <a:srgbClr val="002060"/>
                </a:solidFill>
              </a:rPr>
              <a:t>Party wise Sales (%)</a:t>
            </a:r>
          </a:p>
        </c:rich>
      </c:tx>
      <c:layout>
        <c:manualLayout>
          <c:xMode val="edge"/>
          <c:yMode val="edge"/>
          <c:x val="0.38865993592418219"/>
          <c:y val="4.2932758405199348E-2"/>
        </c:manualLayout>
      </c:layout>
      <c:overlay val="0"/>
    </c:title>
    <c:autoTitleDeleted val="0"/>
    <c:view3D>
      <c:rotX val="20"/>
      <c:rotY val="24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4387128672547152E-4"/>
          <c:y val="0.10145731783527058"/>
          <c:w val="0.75237436249573875"/>
          <c:h val="0.89338936799566737"/>
        </c:manualLayout>
      </c:layout>
      <c:pie3DChart>
        <c:varyColors val="1"/>
        <c:ser>
          <c:idx val="1"/>
          <c:order val="1"/>
          <c:dPt>
            <c:idx val="0"/>
            <c:bubble3D val="0"/>
            <c:explosion val="50"/>
          </c:dPt>
          <c:dPt>
            <c:idx val="1"/>
            <c:bubble3D val="0"/>
            <c:explosion val="26"/>
          </c:dPt>
          <c:dPt>
            <c:idx val="2"/>
            <c:bubble3D val="0"/>
            <c:explosion val="25"/>
          </c:dPt>
          <c:dLbls>
            <c:dLbl>
              <c:idx val="0"/>
              <c:layout>
                <c:manualLayout>
                  <c:x val="6.5575325256403711E-3"/>
                  <c:y val="0.2399447985668458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7709923207561734E-2"/>
                  <c:y val="-5.713910761154855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120203249473889E-2"/>
                  <c:y val="-6.04797317002041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2190975443109397E-2"/>
                  <c:y val="-4.228346456692913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rgbClr val="00206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Data!$F$112:$F$116</c15:sqref>
                  </c15:fullRef>
                </c:ext>
              </c:extLst>
              <c:f>(Data!$F$112,Data!$F$114:$F$116)</c:f>
              <c:strCache>
                <c:ptCount val="4"/>
                <c:pt idx="0">
                  <c:v>BPCL</c:v>
                </c:pt>
                <c:pt idx="1">
                  <c:v>HPCL</c:v>
                </c:pt>
                <c:pt idx="2">
                  <c:v>Nyara Energy &amp; Reliance</c:v>
                </c:pt>
                <c:pt idx="3">
                  <c:v>Direct Customers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Data!$H$112:$H$116</c15:sqref>
                  </c15:fullRef>
                </c:ext>
              </c:extLst>
              <c:f>(Data!$H$112,Data!$H$114:$H$116)</c:f>
              <c:numCache>
                <c:formatCode>0.00%</c:formatCode>
                <c:ptCount val="4"/>
                <c:pt idx="0">
                  <c:v>0.79720000000000002</c:v>
                </c:pt>
                <c:pt idx="1">
                  <c:v>3.6400000000000002E-2</c:v>
                </c:pt>
                <c:pt idx="2">
                  <c:v>3.8800000000000001E-2</c:v>
                </c:pt>
                <c:pt idx="3">
                  <c:v>0.12770000000000001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explosion val="25"/>
                <c:dLbls>
                  <c:dLbl>
                    <c:idx val="0"/>
                    <c:layout>
                      <c:manualLayout>
                        <c:x val="2.041994750656168E-3"/>
                        <c:y val="0.25342246504901172"/>
                      </c:manualLayout>
                    </c:layout>
                    <c:showLegendKey val="0"/>
                    <c:showVal val="0"/>
                    <c:showCatName val="0"/>
                    <c:showSerName val="0"/>
                    <c:showPercent val="1"/>
                    <c:showBubbleSize val="0"/>
                    <c:extLst>
                      <c:ext uri="{CE6537A1-D6FC-4f65-9D91-7224C49458BB}"/>
                    </c:extLst>
                  </c:dLbl>
                  <c:dLbl>
                    <c:idx val="1"/>
                    <c:layout>
                      <c:manualLayout>
                        <c:x val="-5.4517982549478613E-3"/>
                        <c:y val="-6.9439820022497184E-2"/>
                      </c:manualLayout>
                    </c:layout>
                    <c:dLblPos val="bestFit"/>
                    <c:showLegendKey val="0"/>
                    <c:showVal val="0"/>
                    <c:showCatName val="0"/>
                    <c:showSerName val="0"/>
                    <c:showPercent val="1"/>
                    <c:showBubbleSize val="0"/>
                    <c:extLst>
                      <c:ext uri="{CE6537A1-D6FC-4f65-9D91-7224C49458BB}"/>
                    </c:extLst>
                  </c:dLbl>
                  <c:dLbl>
                    <c:idx val="2"/>
                    <c:layout>
                      <c:manualLayout>
                        <c:x val="3.0982265730297231E-2"/>
                        <c:y val="-6.7701537307836637E-2"/>
                      </c:manualLayout>
                    </c:layout>
                    <c:showLegendKey val="0"/>
                    <c:showVal val="0"/>
                    <c:showCatName val="0"/>
                    <c:showSerName val="0"/>
                    <c:showPercent val="1"/>
                    <c:showBubbleSize val="0"/>
                    <c:extLst>
                      <c:ext uri="{CE6537A1-D6FC-4f65-9D91-7224C49458BB}"/>
                    </c:extLst>
                  </c:dLbl>
                  <c:dLbl>
                    <c:idx val="3"/>
                    <c:layout>
                      <c:manualLayout>
                        <c:x val="4.3123572391288924E-2"/>
                        <c:y val="-5.8939204028067918E-2"/>
                      </c:manualLayout>
                    </c:layout>
                    <c:showLegendKey val="0"/>
                    <c:showVal val="0"/>
                    <c:showCatName val="0"/>
                    <c:showSerName val="0"/>
                    <c:showPercent val="1"/>
                    <c:showBubbleSize val="0"/>
                    <c:extLst>
                      <c:ext uri="{CE6537A1-D6FC-4f65-9D91-7224C49458BB}"/>
                    </c:extLst>
                  </c:dLbl>
                  <c:spPr>
                    <a:solidFill>
                      <a:srgbClr val="002060"/>
                    </a:solidFill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lang="en-US" sz="1100" b="1">
                          <a:solidFill>
                            <a:schemeClr val="bg1"/>
                          </a:solidFill>
                        </a:defRPr>
                      </a:pPr>
                      <a:endParaRPr lang="en-US"/>
                    </a:p>
                  </c:txPr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0"/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Data!$F$112:$F$116</c15:sqref>
                        </c15:fullRef>
                        <c15:formulaRef>
                          <c15:sqref>(Data!$F$112,Data!$F$114:$F$116)</c15:sqref>
                        </c15:formulaRef>
                      </c:ext>
                    </c:extLst>
                    <c:strCache>
                      <c:ptCount val="4"/>
                      <c:pt idx="0">
                        <c:v>BPCL</c:v>
                      </c:pt>
                      <c:pt idx="1">
                        <c:v>HPCL</c:v>
                      </c:pt>
                      <c:pt idx="2">
                        <c:v>Nyara Energy &amp; Reliance</c:v>
                      </c:pt>
                      <c:pt idx="3">
                        <c:v>Direct Customers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Data!$G$112:$G$116</c15:sqref>
                        </c15:fullRef>
                        <c15:formulaRef>
                          <c15:sqref>(Data!$G$112,Data!$G$114:$G$116)</c15:sqref>
                        </c15:formulaRef>
                      </c:ext>
                    </c:extLst>
                    <c:numCache>
                      <c:formatCode>_-* #,##0.00_-;\-* #,##0.00_-;_-* "-"??_-;_-@_-</c:formatCode>
                      <c:ptCount val="4"/>
                      <c:pt idx="0">
                        <c:v>1882.52</c:v>
                      </c:pt>
                      <c:pt idx="1">
                        <c:v>85.85</c:v>
                      </c:pt>
                      <c:pt idx="2">
                        <c:v>91.55</c:v>
                      </c:pt>
                      <c:pt idx="3">
                        <c:v>301.48</c:v>
                      </c:pt>
                    </c:numCache>
                  </c:numRef>
                </c:val>
                <c:extLst>
                  <c:ext uri="{02D57815-91ED-43cb-92C2-25804820EDAC}">
                    <c15:categoryFilterExceptions>
                      <c15:categoryFilterException>
                        <c15:sqref>Data!$G$113</c15:sqref>
                        <c15:dLbl>
                          <c:idx val="0"/>
                          <c:layout>
                            <c:manualLayout>
                              <c:x val="-1.9210895935305384E-2"/>
                              <c:y val="-5.5765172210616533E-2"/>
                            </c:manualLayout>
                          </c:layout>
                          <c:showLegendKey val="0"/>
                          <c:showVal val="0"/>
                          <c:showCatName val="0"/>
                          <c:showSerName val="0"/>
                          <c:showPercent val="1"/>
                          <c:showBubbleSize val="0"/>
                          <c:extLst>
                            <c:ext uri="{CE6537A1-D6FC-4f65-9D91-7224C49458BB}"/>
                          </c:extLst>
                        </c15:dLbl>
                      </c15:categoryFilterException>
                    </c15:categoryFilterExceptions>
                  </c:ext>
                </c:extLst>
              </c15:ser>
            </c15:filteredPieSeries>
          </c:ext>
        </c:extLst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137563074010163"/>
          <c:y val="0.34607986501687282"/>
          <c:w val="0.3377732328952911"/>
          <c:h val="0.2680914885639295"/>
        </c:manualLayout>
      </c:layout>
      <c:overlay val="0"/>
      <c:txPr>
        <a:bodyPr/>
        <a:lstStyle/>
        <a:p>
          <a:pPr>
            <a:defRPr lang="en-US" sz="1600" b="1">
              <a:solidFill>
                <a:srgbClr val="002060"/>
              </a:solidFill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accent2">
        <a:lumMod val="40000"/>
        <a:lumOff val="60000"/>
      </a:schemeClr>
    </a:solidFill>
    <a:ln w="9525" cap="flat" cmpd="sng" algn="ctr">
      <a:solidFill>
        <a:schemeClr val="dk1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45"/>
    </mc:Choice>
    <mc:Fallback>
      <c:style val="45"/>
    </mc:Fallback>
  </mc:AlternateContent>
  <c:chart>
    <c:title>
      <c:tx>
        <c:rich>
          <a:bodyPr/>
          <a:lstStyle/>
          <a:p>
            <a:pPr>
              <a:defRPr lang="en-US" sz="18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Return on Investment &amp; Net Worth</a:t>
            </a:r>
          </a:p>
        </c:rich>
      </c:tx>
      <c:layout>
        <c:manualLayout>
          <c:xMode val="edge"/>
          <c:yMode val="edge"/>
          <c:x val="0.17887555001030997"/>
          <c:y val="3.04878048780488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0736501387805757E-2"/>
          <c:y val="0.13685658195164627"/>
          <c:w val="0.92674616695059664"/>
          <c:h val="0.727643720710510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Data!$B$121</c:f>
              <c:strCache>
                <c:ptCount val="1"/>
                <c:pt idx="0">
                  <c:v>Return on Investments 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sz="1000" b="0" i="0" u="none" strike="noStrike" baseline="0">
                    <a:solidFill>
                      <a:schemeClr val="tx1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Data!$C$121:$O$121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Data!$C$120:$O$120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tx>
            <c:strRef>
              <c:f>Data!$B$122</c:f>
              <c:strCache>
                <c:ptCount val="1"/>
                <c:pt idx="0">
                  <c:v>Return on Net Worth (%)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sz="1000" b="0" i="0" u="none" strike="noStrike" baseline="0">
                    <a:solidFill>
                      <a:schemeClr val="tx1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Data!$C$122:$O$122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Data!$C$120:$O$120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595577040"/>
        <c:axId val="-595587920"/>
      </c:barChart>
      <c:catAx>
        <c:axId val="-595577040"/>
        <c:scaling>
          <c:orientation val="minMax"/>
        </c:scaling>
        <c:delete val="0"/>
        <c:axPos val="b"/>
        <c:numFmt formatCode="_(* #,##0.00_);_(* \(#,##0.0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595587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595587920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5955770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8960720788729646E-2"/>
          <c:y val="0.95325395301197102"/>
          <c:w val="0.56368139069167922"/>
          <c:h val="4.6746046988028984E-2"/>
        </c:manualLayout>
      </c:layout>
      <c:overlay val="0"/>
      <c:txPr>
        <a:bodyPr/>
        <a:lstStyle/>
        <a:p>
          <a:pPr>
            <a:defRPr lang="en-US" sz="1000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>
        <a:lumMod val="50000"/>
      </a:sysClr>
    </a:solidFill>
  </c:spPr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322" r="0.75000000000000322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 lang="en-US" sz="18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Turnover Ratios</a:t>
            </a:r>
          </a:p>
        </c:rich>
      </c:tx>
      <c:layout>
        <c:manualLayout>
          <c:xMode val="edge"/>
          <c:yMode val="edge"/>
          <c:x val="0.38135588946578403"/>
          <c:y val="2.93541248520405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491525423729023E-2"/>
          <c:y val="0.13698643226596302"/>
          <c:w val="0.90677966101694918"/>
          <c:h val="0.714286396815371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Data!$C$152</c:f>
              <c:strCache>
                <c:ptCount val="1"/>
                <c:pt idx="0">
                  <c:v>2001-02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sz="10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Data!$B$153:$B$154</c:f>
            </c:multiLvlStrRef>
          </c:cat>
          <c:val>
            <c:numRef>
              <c:f>Data!$C$153:$C$154</c:f>
            </c:numRef>
          </c:val>
        </c:ser>
        <c:ser>
          <c:idx val="1"/>
          <c:order val="1"/>
          <c:tx>
            <c:strRef>
              <c:f>Data!$D$152</c:f>
              <c:strCache>
                <c:ptCount val="1"/>
                <c:pt idx="0">
                  <c:v>2002-03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sz="10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Data!$B$153:$B$154</c:f>
            </c:multiLvlStrRef>
          </c:cat>
          <c:val>
            <c:numRef>
              <c:f>Data!$D$153:$D$154</c:f>
            </c:numRef>
          </c:val>
        </c:ser>
        <c:ser>
          <c:idx val="2"/>
          <c:order val="2"/>
          <c:tx>
            <c:strRef>
              <c:f>Data!$E$152</c:f>
              <c:strCache>
                <c:ptCount val="1"/>
                <c:pt idx="0">
                  <c:v>2003-04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sz="10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Data!$B$153:$B$154</c:f>
            </c:multiLvlStrRef>
          </c:cat>
          <c:val>
            <c:numRef>
              <c:f>Data!$E$153:$E$154</c:f>
            </c:numRef>
          </c:val>
        </c:ser>
        <c:ser>
          <c:idx val="3"/>
          <c:order val="3"/>
          <c:tx>
            <c:strRef>
              <c:f>Data!$F$152</c:f>
              <c:strCache>
                <c:ptCount val="1"/>
                <c:pt idx="0">
                  <c:v>2004-05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sz="10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Data!$B$153:$B$154</c:f>
            </c:multiLvlStrRef>
          </c:cat>
          <c:val>
            <c:numRef>
              <c:f>Data!$F$153:$F$154</c:f>
            </c:numRef>
          </c:val>
        </c:ser>
        <c:ser>
          <c:idx val="4"/>
          <c:order val="4"/>
          <c:tx>
            <c:strRef>
              <c:f>Data!$G$152</c:f>
              <c:strCache>
                <c:ptCount val="1"/>
                <c:pt idx="0">
                  <c:v>2005-06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sz="10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Data!$B$153:$B$154</c:f>
            </c:multiLvlStrRef>
          </c:cat>
          <c:val>
            <c:numRef>
              <c:f>Data!$G$153:$G$154</c:f>
            </c:numRef>
          </c:val>
        </c:ser>
        <c:ser>
          <c:idx val="5"/>
          <c:order val="5"/>
          <c:tx>
            <c:strRef>
              <c:f>Data!$H$152</c:f>
              <c:strCache>
                <c:ptCount val="1"/>
                <c:pt idx="0">
                  <c:v>2006-07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sz="10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Data!$B$153:$B$154</c:f>
            </c:multiLvlStrRef>
          </c:cat>
          <c:val>
            <c:numRef>
              <c:f>Data!$H$153:$H$154</c:f>
            </c:numRef>
          </c:val>
        </c:ser>
        <c:ser>
          <c:idx val="6"/>
          <c:order val="6"/>
          <c:tx>
            <c:strRef>
              <c:f>Data!$I$152</c:f>
              <c:strCache>
                <c:ptCount val="1"/>
                <c:pt idx="0">
                  <c:v>2007-08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sz="10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Data!$B$153:$B$154</c:f>
            </c:multiLvlStrRef>
          </c:cat>
          <c:val>
            <c:numRef>
              <c:f>Data!$I$153:$I$154</c:f>
            </c:numRef>
          </c:val>
        </c:ser>
        <c:ser>
          <c:idx val="7"/>
          <c:order val="7"/>
          <c:tx>
            <c:strRef>
              <c:f>Data!$J$152</c:f>
              <c:strCache>
                <c:ptCount val="1"/>
                <c:pt idx="0">
                  <c:v>2008-09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sz="10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Data!$B$153:$B$154</c:f>
            </c:multiLvlStrRef>
          </c:cat>
          <c:val>
            <c:numRef>
              <c:f>Data!$J$153:$J$154</c:f>
            </c:numRef>
          </c:val>
        </c:ser>
        <c:ser>
          <c:idx val="8"/>
          <c:order val="8"/>
          <c:tx>
            <c:strRef>
              <c:f>Data!$K$152</c:f>
              <c:strCache>
                <c:ptCount val="1"/>
                <c:pt idx="0">
                  <c:v>2009-10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sz="10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Data!$B$153:$B$154</c:f>
            </c:multiLvlStrRef>
          </c:cat>
          <c:val>
            <c:numRef>
              <c:f>Data!$K$153:$K$154</c:f>
            </c:numRef>
          </c:val>
        </c:ser>
        <c:ser>
          <c:idx val="9"/>
          <c:order val="9"/>
          <c:tx>
            <c:strRef>
              <c:f>Data!$L$152</c:f>
              <c:strCache>
                <c:ptCount val="1"/>
                <c:pt idx="0">
                  <c:v>2010-11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sz="10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Data!$B$153:$B$154</c:f>
            </c:multiLvlStrRef>
          </c:cat>
          <c:val>
            <c:numRef>
              <c:f>Data!$L$153:$L$154</c:f>
            </c:numRef>
          </c:val>
        </c:ser>
        <c:ser>
          <c:idx val="10"/>
          <c:order val="10"/>
          <c:tx>
            <c:strRef>
              <c:f>Data!$M$152</c:f>
              <c:strCache>
                <c:ptCount val="1"/>
                <c:pt idx="0">
                  <c:v>2011-12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7.18954248366019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9408054342552356E-3"/>
                  <c:y val="8.27886710239645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sz="10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Data!$B$153:$B$154</c:f>
            </c:multiLvlStrRef>
          </c:cat>
          <c:val>
            <c:numRef>
              <c:f>Data!$M$153:$M$154</c:f>
            </c:numRef>
          </c:val>
        </c:ser>
        <c:ser>
          <c:idx val="11"/>
          <c:order val="11"/>
          <c:tx>
            <c:strRef>
              <c:f>Data!$O$152</c:f>
              <c:strCache>
                <c:ptCount val="1"/>
                <c:pt idx="0">
                  <c:v>2013-14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 sz="10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Data!$B$153:$B$154</c:f>
            </c:multiLvlStrRef>
          </c:cat>
          <c:val>
            <c:numRef>
              <c:f>Data!$O$153:$O$154</c:f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595585200"/>
        <c:axId val="-595582480"/>
      </c:barChart>
      <c:catAx>
        <c:axId val="-59558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59558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5955824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5955852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7586600801537942E-2"/>
          <c:y val="0.9114034275127374"/>
          <c:w val="0.52485552843012562"/>
          <c:h val="7.1318340109447154E-2"/>
        </c:manualLayout>
      </c:layout>
      <c:overlay val="0"/>
      <c:txPr>
        <a:bodyPr/>
        <a:lstStyle/>
        <a:p>
          <a:pPr>
            <a:defRPr lang="en-US" sz="77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>
        <a:lumMod val="50000"/>
      </a:sysClr>
    </a:solidFill>
  </c:spPr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322" r="0.75000000000000322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46"/>
    </mc:Choice>
    <mc:Fallback>
      <c:style val="46"/>
    </mc:Fallback>
  </mc:AlternateContent>
  <c:chart>
    <c:title>
      <c:tx>
        <c:rich>
          <a:bodyPr/>
          <a:lstStyle/>
          <a:p>
            <a:pPr>
              <a:defRPr lang="en-US" sz="18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Current Ratio</a:t>
            </a:r>
          </a:p>
        </c:rich>
      </c:tx>
      <c:layout>
        <c:manualLayout>
          <c:xMode val="edge"/>
          <c:yMode val="edge"/>
          <c:x val="0.38461612665951372"/>
          <c:y val="1.6853932584269662E-2"/>
        </c:manualLayout>
      </c:layout>
      <c:overlay val="0"/>
    </c:title>
    <c:autoTitleDeleted val="0"/>
    <c:view3D>
      <c:rotX val="20"/>
      <c:hPercent val="52"/>
      <c:rotY val="7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6410350578176054E-2"/>
          <c:y val="0.14887640449438241"/>
          <c:w val="0.91965965488057067"/>
          <c:h val="0.6123595505618018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Data!$B$144</c:f>
              <c:strCache>
                <c:ptCount val="1"/>
                <c:pt idx="0">
                  <c:v>Current Ratio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6916264491616461E-3"/>
                  <c:y val="9.941313515585542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5.3744228202834013E-3"/>
                  <c:y val="-1.4060573888938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7297099016097005E-3"/>
                  <c:y val="-1.68748709782064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2842925838062702E-3"/>
                  <c:y val="-4.30322333303844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4.8390547307493514E-3"/>
                  <c:y val="-2.5830310537025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6.8126260036423993E-3"/>
                  <c:y val="-1.65071220030081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7.0766132488140742E-3"/>
                  <c:y val="-2.6637470877938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550608696517411E-2"/>
                  <c:y val="-1.49680025951812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 sz="1000" b="1" i="0" u="none" strike="noStrike" baseline="0">
                    <a:solidFill>
                      <a:srgbClr val="CC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Data!$C$144:$O$144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Data!$C$143:$O$143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595581392"/>
        <c:axId val="-595590096"/>
        <c:axId val="-455955120"/>
      </c:bar3DChart>
      <c:catAx>
        <c:axId val="-59558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595590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595590096"/>
        <c:scaling>
          <c:orientation val="minMax"/>
        </c:scaling>
        <c:delete val="0"/>
        <c:axPos val="r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595581392"/>
        <c:crosses val="max"/>
        <c:crossBetween val="between"/>
      </c:valAx>
      <c:serAx>
        <c:axId val="-455955120"/>
        <c:scaling>
          <c:orientation val="minMax"/>
        </c:scaling>
        <c:delete val="1"/>
        <c:axPos val="b"/>
        <c:majorTickMark val="out"/>
        <c:minorTickMark val="none"/>
        <c:tickLblPos val="nextTo"/>
        <c:crossAx val="-595590096"/>
        <c:crosses val="autoZero"/>
      </c:ser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>
        <a:lumMod val="50000"/>
      </a:sysClr>
    </a:solidFill>
  </c:spPr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322" r="0.75000000000000322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 lang="en-US"/>
            </a:pPr>
            <a:r>
              <a:rPr lang="en-US"/>
              <a:t>Manpower Function wise</a:t>
            </a:r>
          </a:p>
        </c:rich>
      </c:tx>
      <c:layout>
        <c:manualLayout>
          <c:xMode val="edge"/>
          <c:yMode val="edge"/>
          <c:x val="0.30933882909017796"/>
          <c:y val="3.1830238726790736E-2"/>
        </c:manualLayout>
      </c:layout>
      <c:overlay val="0"/>
    </c:title>
    <c:autoTitleDeleted val="0"/>
    <c:view3D>
      <c:rotX val="25"/>
      <c:rotY val="23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431932674121356"/>
          <c:y val="0.11140583554376635"/>
          <c:w val="0.44552571506197092"/>
          <c:h val="0.54641909814323608"/>
        </c:manualLayout>
      </c:layout>
      <c:pie3DChart>
        <c:varyColors val="1"/>
        <c:ser>
          <c:idx val="0"/>
          <c:order val="0"/>
          <c:explosion val="22"/>
          <c:dLbls>
            <c:dLbl>
              <c:idx val="2"/>
              <c:layout>
                <c:manualLayout>
                  <c:x val="-5.6899004267425323E-3"/>
                  <c:y val="-2.1220159151193598E-2"/>
                </c:manualLayout>
              </c:layout>
              <c:dLblPos val="outEnd"/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5.5002221450626575E-2"/>
                  <c:y val="-3.1830238726790736E-2"/>
                </c:manualLayout>
              </c:layout>
              <c:dLblPos val="outEnd"/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 sz="1200" b="1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Data!$B$187:$B$192</c:f>
              <c:strCache>
                <c:ptCount val="6"/>
                <c:pt idx="0">
                  <c:v>Commercial, Finance, Internal Audit, ERP &amp; Allied Services</c:v>
                </c:pt>
                <c:pt idx="1">
                  <c:v>HR &amp; Administration</c:v>
                </c:pt>
                <c:pt idx="2">
                  <c:v>Marketing</c:v>
                </c:pt>
                <c:pt idx="3">
                  <c:v>Projects</c:v>
                </c:pt>
                <c:pt idx="4">
                  <c:v>Refining, Operations &amp; Safety</c:v>
                </c:pt>
                <c:pt idx="5">
                  <c:v>Deputation</c:v>
                </c:pt>
              </c:strCache>
            </c:strRef>
          </c:cat>
          <c:val>
            <c:numRef>
              <c:f>Data!$C$187:$C$192</c:f>
              <c:numCache>
                <c:formatCode>General</c:formatCode>
                <c:ptCount val="6"/>
                <c:pt idx="0">
                  <c:v>123</c:v>
                </c:pt>
                <c:pt idx="1">
                  <c:v>34</c:v>
                </c:pt>
                <c:pt idx="2">
                  <c:v>38</c:v>
                </c:pt>
                <c:pt idx="3">
                  <c:v>29</c:v>
                </c:pt>
                <c:pt idx="4">
                  <c:v>651</c:v>
                </c:pt>
                <c:pt idx="5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lang="en-US" sz="1100" b="1"/>
          </a:pPr>
          <a:endParaRPr lang="en-US"/>
        </a:p>
      </c:txPr>
    </c:legend>
    <c:plotVisOnly val="1"/>
    <c:dispBlanksAs val="zero"/>
    <c:showDLblsOverMax val="0"/>
  </c:chart>
  <c:spPr>
    <a:gradFill rotWithShape="1">
      <a:gsLst>
        <a:gs pos="0">
          <a:schemeClr val="dk1">
            <a:tint val="50000"/>
            <a:satMod val="300000"/>
          </a:schemeClr>
        </a:gs>
        <a:gs pos="35000">
          <a:schemeClr val="dk1">
            <a:tint val="37000"/>
            <a:satMod val="300000"/>
          </a:schemeClr>
        </a:gs>
        <a:gs pos="100000">
          <a:schemeClr val="dk1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dk1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322" r="0.75000000000000322" t="1" header="0.5" footer="0.5"/>
    <c:pageSetup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 lang="en-US"/>
            </a:pPr>
            <a:r>
              <a:rPr lang="en-US"/>
              <a:t>Manpower Qualificationwise</a:t>
            </a:r>
          </a:p>
        </c:rich>
      </c:tx>
      <c:layout>
        <c:manualLayout>
          <c:xMode val="edge"/>
          <c:yMode val="edge"/>
          <c:x val="0.28346471712495519"/>
          <c:y val="3.17848410757946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0133516572231223"/>
          <c:y val="0.13854982063672391"/>
          <c:w val="0.4425371077542346"/>
          <c:h val="0.75631647511053779"/>
        </c:manualLayout>
      </c:layout>
      <c:doughnutChart>
        <c:varyColors val="1"/>
        <c:ser>
          <c:idx val="0"/>
          <c:order val="0"/>
          <c:explosion val="2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 sz="1200" b="1"/>
                </a:pPr>
                <a:endParaRPr lang="en-US"/>
              </a:p>
            </c:txPr>
            <c:showLegendKey val="1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Data!$B$196:$B$199</c:f>
            </c:multiLvlStrRef>
          </c:cat>
          <c:val>
            <c:numRef>
              <c:f>Data!$C$196:$C$199</c:f>
            </c:numRef>
          </c:val>
        </c:ser>
        <c:dLbls>
          <c:showLegendKey val="1"/>
          <c:showVal val="0"/>
          <c:showCatName val="0"/>
          <c:showSerName val="0"/>
          <c:showPercent val="1"/>
          <c:showBubbleSize val="0"/>
          <c:showLeaderLines val="0"/>
        </c:dLbls>
        <c:firstSliceAng val="160"/>
        <c:holeSize val="50"/>
      </c:doughnut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lang="en-US" sz="1200" b="1"/>
          </a:pPr>
          <a:endParaRPr lang="en-US"/>
        </a:p>
      </c:txPr>
    </c:legend>
    <c:plotVisOnly val="1"/>
    <c:dispBlanksAs val="zero"/>
    <c:showDLblsOverMax val="0"/>
  </c:chart>
  <c:spPr>
    <a:gradFill rotWithShape="1">
      <a:gsLst>
        <a:gs pos="0">
          <a:schemeClr val="dk1">
            <a:tint val="50000"/>
            <a:satMod val="300000"/>
          </a:schemeClr>
        </a:gs>
        <a:gs pos="35000">
          <a:schemeClr val="dk1">
            <a:tint val="37000"/>
            <a:satMod val="300000"/>
          </a:schemeClr>
        </a:gs>
        <a:gs pos="100000">
          <a:schemeClr val="dk1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dk1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322" r="0.75000000000000322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6"/>
    </mc:Choice>
    <mc:Fallback>
      <c:style val="46"/>
    </mc:Fallback>
  </mc:AlternateContent>
  <c:chart>
    <c:title>
      <c:tx>
        <c:rich>
          <a:bodyPr/>
          <a:lstStyle/>
          <a:p>
            <a:pPr>
              <a:defRPr lang="en-US"/>
            </a:pPr>
            <a:r>
              <a:rPr lang="en-US"/>
              <a:t>AMBIENT AIR QUALITY AT NUMALIGARH REFINERY TOWNSHIP  VIS-A-VIS NATIONAL STANDARDS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floor>
    <c:sideWall>
      <c:thickness val="0"/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sideWall>
    <c:backWall>
      <c:thickness val="0"/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Data!$C$202</c:f>
              <c:strCache>
                <c:ptCount val="1"/>
                <c:pt idx="0">
                  <c:v>Standard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 w="9525" cap="flat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3745704467354033E-2"/>
                  <c:y val="-1.254901960784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5463917525773259E-2"/>
                  <c:y val="-1.56862745098039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5463917525773196E-2"/>
                  <c:y val="-3.13725490196078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 sz="12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Data!$B$203:$B$205</c:f>
            </c:multiLvlStrRef>
          </c:cat>
          <c:val>
            <c:numRef>
              <c:f>Data!$C$203:$C$205</c:f>
            </c:numRef>
          </c:val>
        </c:ser>
        <c:ser>
          <c:idx val="1"/>
          <c:order val="1"/>
          <c:tx>
            <c:strRef>
              <c:f>Data!$D$202</c:f>
              <c:strCache>
                <c:ptCount val="1"/>
                <c:pt idx="0">
                  <c:v>Actual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2027491408934709E-2"/>
                  <c:y val="-3.7647058823529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2336769759450151E-2"/>
                  <c:y val="-2.19607843137254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3367697594502E-2"/>
                  <c:y val="-9.41176470588237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 sz="12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Data!$B$203:$B$205</c:f>
            </c:multiLvlStrRef>
          </c:cat>
          <c:val>
            <c:numRef>
              <c:f>Data!$D$203:$D$205</c:f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548237520"/>
        <c:axId val="-548246768"/>
        <c:axId val="0"/>
      </c:bar3DChart>
      <c:catAx>
        <c:axId val="-54823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n-US" sz="1200" b="1"/>
            </a:pPr>
            <a:endParaRPr lang="en-US"/>
          </a:p>
        </c:txPr>
        <c:crossAx val="-548246768"/>
        <c:crosses val="autoZero"/>
        <c:auto val="1"/>
        <c:lblAlgn val="ctr"/>
        <c:lblOffset val="100"/>
        <c:noMultiLvlLbl val="0"/>
      </c:catAx>
      <c:valAx>
        <c:axId val="-548246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US" sz="1200"/>
                </a:pPr>
                <a:r>
                  <a:rPr lang="en-US" sz="1200"/>
                  <a:t>VALUE IN MICRO GRAM PER CUBIC METER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n-US" b="1"/>
            </a:pPr>
            <a:endParaRPr lang="en-US"/>
          </a:p>
        </c:txPr>
        <c:crossAx val="-548237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lang="en-US" sz="1200"/>
          </a:pPr>
          <a:endParaRPr lang="en-US"/>
        </a:p>
      </c:txPr>
    </c:legend>
    <c:plotVisOnly val="1"/>
    <c:dispBlanksAs val="gap"/>
    <c:showDLblsOverMax val="0"/>
  </c:chart>
  <c:spPr>
    <a:gradFill rotWithShape="1">
      <a:gsLst>
        <a:gs pos="0">
          <a:schemeClr val="dk1">
            <a:tint val="50000"/>
            <a:satMod val="300000"/>
          </a:schemeClr>
        </a:gs>
        <a:gs pos="35000">
          <a:schemeClr val="dk1">
            <a:tint val="37000"/>
            <a:satMod val="300000"/>
          </a:schemeClr>
        </a:gs>
        <a:gs pos="100000">
          <a:schemeClr val="dk1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dk1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48"/>
    </mc:Choice>
    <mc:Fallback>
      <c:style val="48"/>
    </mc:Fallback>
  </mc:AlternateContent>
  <c:chart>
    <c:title>
      <c:tx>
        <c:rich>
          <a:bodyPr/>
          <a:lstStyle/>
          <a:p>
            <a:pPr>
              <a:defRPr lang="en-US">
                <a:solidFill>
                  <a:schemeClr val="bg1"/>
                </a:solidFill>
              </a:defRPr>
            </a:pPr>
            <a:r>
              <a:rPr lang="en-US">
                <a:solidFill>
                  <a:schemeClr val="bg1"/>
                </a:solidFill>
              </a:rPr>
              <a:t>Profit After Tax in ₹ crores (CAGR 24.34%)   </a:t>
            </a:r>
          </a:p>
        </c:rich>
      </c:tx>
      <c:layout>
        <c:manualLayout>
          <c:xMode val="edge"/>
          <c:yMode val="edge"/>
          <c:x val="0.14697491064688192"/>
          <c:y val="8.7847951965601856E-2"/>
        </c:manualLayout>
      </c:layout>
      <c:overlay val="0"/>
      <c:spPr>
        <a:solidFill>
          <a:srgbClr val="002060"/>
        </a:solidFill>
      </c:spPr>
    </c:title>
    <c:autoTitleDeleted val="0"/>
    <c:view3D>
      <c:rotX val="10"/>
      <c:hPercent val="46"/>
      <c:rotY val="80"/>
      <c:depthPercent val="100"/>
      <c:rAngAx val="1"/>
    </c:view3D>
    <c:floor>
      <c:thickness val="0"/>
      <c:spPr>
        <a:solidFill>
          <a:srgbClr val="00B050"/>
        </a:solidFill>
      </c:spPr>
    </c:floor>
    <c:sideWall>
      <c:thickness val="0"/>
      <c:spPr>
        <a:solidFill>
          <a:srgbClr val="00B050"/>
        </a:solidFill>
        <a:ln w="25400" cap="flat" cmpd="sng" algn="ctr">
          <a:solidFill>
            <a:schemeClr val="dk1"/>
          </a:solidFill>
          <a:prstDash val="solid"/>
        </a:ln>
        <a:effectLst/>
      </c:spPr>
    </c:sideWall>
    <c:backWall>
      <c:thickness val="0"/>
      <c:spPr>
        <a:gradFill flip="none" rotWithShape="1">
          <a:gsLst>
            <a:gs pos="0">
              <a:srgbClr val="00B050"/>
            </a:gs>
            <a:gs pos="35000">
              <a:schemeClr val="accent5">
                <a:lumMod val="40000"/>
                <a:lumOff val="60000"/>
              </a:schemeClr>
            </a:gs>
            <a:gs pos="100000">
              <a:schemeClr val="accent5">
                <a:lumMod val="20000"/>
                <a:lumOff val="80000"/>
              </a:schemeClr>
            </a:gs>
          </a:gsLst>
          <a:lin ang="5400000" scaled="1"/>
          <a:tileRect/>
        </a:gradFill>
        <a:ln w="25400" cap="flat" cmpd="sng" algn="ctr">
          <a:solidFill>
            <a:schemeClr val="dk1"/>
          </a:solidFill>
          <a:prstDash val="solid"/>
        </a:ln>
        <a:effectLst/>
        <a:scene3d>
          <a:camera prst="orthographicFront"/>
          <a:lightRig rig="threePt" dir="t"/>
        </a:scene3d>
      </c:spPr>
    </c:backWall>
    <c:plotArea>
      <c:layout>
        <c:manualLayout>
          <c:layoutTarget val="inner"/>
          <c:xMode val="edge"/>
          <c:yMode val="edge"/>
          <c:x val="4.5713753002246519E-4"/>
          <c:y val="1.8820415374061279E-2"/>
          <c:w val="0.93196583318158599"/>
          <c:h val="0.8618100494510123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C00000"/>
            </a:solidFill>
          </c:spPr>
          <c:invertIfNegative val="0"/>
          <c:dPt>
            <c:idx val="14"/>
            <c:invertIfNegative val="0"/>
            <c:bubble3D val="0"/>
          </c:dPt>
          <c:dLbls>
            <c:dLbl>
              <c:idx val="0"/>
              <c:layout>
                <c:manualLayout>
                  <c:x val="1.1533719792428369E-2"/>
                  <c:y val="-6.00758238553514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3422635764069196E-2"/>
                  <c:y val="-7.3790776152980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3162782646785571E-2"/>
                  <c:y val="-4.392546169824009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2240625094277121E-2"/>
                  <c:y val="-7.84788779230650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21020336791683E-2"/>
                  <c:y val="-6.99436379976312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0674183896595697E-2"/>
                  <c:y val="-3.77095720177834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3662282793385685E-2"/>
                  <c:y val="-9.4021580635753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2103022788369489E-2"/>
                  <c:y val="-3.85166139946792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1.2822105177633415E-2"/>
                  <c:y val="-6.75106087929485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1.1494155424380835E-2"/>
                  <c:y val="-6.04686318972033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1.1251823670089691E-2"/>
                  <c:y val="-1.2093726379440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9.5785335043079237E-3"/>
                  <c:y val="-6.04686318972033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1.4771661401495381E-2"/>
                  <c:y val="-6.04684925312889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3.2571591531137256E-2"/>
                  <c:y val="-6.04684925312887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1.6150740242261104E-2"/>
                  <c:y val="-6.04686318972033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rgbClr val="00B050"/>
              </a:solidFill>
              <a:ln>
                <a:solidFill>
                  <a:srgbClr val="002060"/>
                </a:solidFill>
              </a:ln>
            </c:spPr>
            <c:txPr>
              <a:bodyPr/>
              <a:lstStyle/>
              <a:p>
                <a:pPr>
                  <a:defRPr lang="en-US" sz="11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Data!$G$19:$U$19</c:f>
              <c:strCache>
                <c:ptCount val="15"/>
                <c:pt idx="0">
                  <c:v>2005-06</c:v>
                </c:pt>
                <c:pt idx="1">
                  <c:v>2006-07</c:v>
                </c:pt>
                <c:pt idx="2">
                  <c:v>2007-08</c:v>
                </c:pt>
                <c:pt idx="3">
                  <c:v>2008-09</c:v>
                </c:pt>
                <c:pt idx="4">
                  <c:v>2009-10</c:v>
                </c:pt>
                <c:pt idx="5">
                  <c:v>2010-11</c:v>
                </c:pt>
                <c:pt idx="6">
                  <c:v>2011-12</c:v>
                </c:pt>
                <c:pt idx="7">
                  <c:v>2012-13</c:v>
                </c:pt>
                <c:pt idx="8">
                  <c:v>2013-14</c:v>
                </c:pt>
                <c:pt idx="9">
                  <c:v>2014-15</c:v>
                </c:pt>
                <c:pt idx="10">
                  <c:v>2015-16</c:v>
                </c:pt>
                <c:pt idx="11">
                  <c:v>2016-17</c:v>
                </c:pt>
                <c:pt idx="12">
                  <c:v>2017-18</c:v>
                </c:pt>
                <c:pt idx="13">
                  <c:v>2018-19</c:v>
                </c:pt>
                <c:pt idx="14">
                  <c:v>2019-20</c:v>
                </c:pt>
              </c:strCache>
            </c:strRef>
          </c:cat>
          <c:val>
            <c:numRef>
              <c:f>Data!$G$20:$U$20</c:f>
              <c:numCache>
                <c:formatCode>_(* #,##0_);_(* \(#,##0\);_(* "-"??_);_(@_)</c:formatCode>
                <c:ptCount val="15"/>
                <c:pt idx="0">
                  <c:v>449</c:v>
                </c:pt>
                <c:pt idx="1">
                  <c:v>569</c:v>
                </c:pt>
                <c:pt idx="2">
                  <c:v>373</c:v>
                </c:pt>
                <c:pt idx="3">
                  <c:v>236</c:v>
                </c:pt>
                <c:pt idx="4">
                  <c:v>232</c:v>
                </c:pt>
                <c:pt idx="5">
                  <c:v>279</c:v>
                </c:pt>
                <c:pt idx="6">
                  <c:v>184</c:v>
                </c:pt>
                <c:pt idx="7">
                  <c:v>144</c:v>
                </c:pt>
                <c:pt idx="8">
                  <c:v>371</c:v>
                </c:pt>
                <c:pt idx="9" formatCode="General">
                  <c:v>718</c:v>
                </c:pt>
                <c:pt idx="10">
                  <c:v>1210</c:v>
                </c:pt>
                <c:pt idx="11">
                  <c:v>2101</c:v>
                </c:pt>
                <c:pt idx="12">
                  <c:v>2045</c:v>
                </c:pt>
                <c:pt idx="13">
                  <c:v>1968</c:v>
                </c:pt>
                <c:pt idx="14">
                  <c:v>1381</c:v>
                </c:pt>
              </c:numCache>
            </c:numRef>
          </c:val>
          <c:shape val="box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-703757728"/>
        <c:axId val="-472699328"/>
        <c:axId val="0"/>
      </c:bar3DChart>
      <c:catAx>
        <c:axId val="-70375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 lang="en-US" b="1">
                <a:solidFill>
                  <a:schemeClr val="bg1"/>
                </a:solidFill>
              </a:defRPr>
            </a:pPr>
            <a:endParaRPr lang="en-US"/>
          </a:p>
        </c:txPr>
        <c:crossAx val="-472699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472699328"/>
        <c:scaling>
          <c:orientation val="minMax"/>
          <c:max val="2500"/>
        </c:scaling>
        <c:delete val="0"/>
        <c:axPos val="r"/>
        <c:majorGridlines>
          <c:spPr>
            <a:ln>
              <a:solidFill>
                <a:srgbClr val="00B0F0"/>
              </a:solidFill>
            </a:ln>
          </c:spPr>
        </c:majorGridlines>
        <c:numFmt formatCode="_(* #,##0_);_(* \(#,##0\);_(* &quot;-&quot;??_);_(@_)" sourceLinked="1"/>
        <c:majorTickMark val="none"/>
        <c:minorTickMark val="none"/>
        <c:tickLblPos val="low"/>
        <c:txPr>
          <a:bodyPr rot="0" vert="horz"/>
          <a:lstStyle/>
          <a:p>
            <a:pPr>
              <a:defRPr lang="en-US" b="1">
                <a:solidFill>
                  <a:schemeClr val="bg1"/>
                </a:solidFill>
              </a:defRPr>
            </a:pPr>
            <a:endParaRPr lang="en-US"/>
          </a:p>
        </c:txPr>
        <c:crossAx val="-703757728"/>
        <c:crosses val="max"/>
        <c:crossBetween val="between"/>
        <c:majorUnit val="250"/>
        <c:minorUnit val="10"/>
      </c:valAx>
      <c:spPr>
        <a:solidFill>
          <a:srgbClr val="002060"/>
        </a:solidFill>
        <a:ln w="9525" cap="flat" cmpd="sng" algn="ctr">
          <a:solidFill>
            <a:schemeClr val="dk1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plotArea>
    <c:plotVisOnly val="1"/>
    <c:dispBlanksAs val="gap"/>
    <c:showDLblsOverMax val="0"/>
  </c:chart>
  <c:spPr>
    <a:gradFill rotWithShape="1">
      <a:gsLst>
        <a:gs pos="0">
          <a:schemeClr val="dk1">
            <a:tint val="50000"/>
            <a:satMod val="300000"/>
          </a:schemeClr>
        </a:gs>
        <a:gs pos="35000">
          <a:schemeClr val="dk1">
            <a:tint val="37000"/>
            <a:satMod val="300000"/>
          </a:schemeClr>
        </a:gs>
        <a:gs pos="100000">
          <a:schemeClr val="dk1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dk1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322" r="0.75000000000000322" t="1" header="0.5" footer="0.5"/>
    <c:pageSetup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5"/>
    </mc:Choice>
    <mc:Fallback>
      <c:style val="45"/>
    </mc:Fallback>
  </mc:AlternateContent>
  <c:chart>
    <c:title>
      <c:tx>
        <c:rich>
          <a:bodyPr/>
          <a:lstStyle/>
          <a:p>
            <a:pPr>
              <a:defRPr lang="en-US"/>
            </a:pPr>
            <a:r>
              <a:rPr lang="en-US"/>
              <a:t>TREATED EFFLUENT WATER QUALITY AT NUMALIGARH REFINERY  VIS-A-VIS NATIONAL STANDARDS</a:t>
            </a:r>
          </a:p>
        </c:rich>
      </c:tx>
      <c:overlay val="0"/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floor>
    <c:sideWall>
      <c:thickness val="0"/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sideWall>
    <c:backWall>
      <c:thickness val="0"/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Data!$C$207</c:f>
              <c:strCache>
                <c:ptCount val="1"/>
                <c:pt idx="0">
                  <c:v>Standard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dLbl>
              <c:idx val="4"/>
              <c:layout>
                <c:manualLayout>
                  <c:x val="-2.2423458387235879E-2"/>
                  <c:y val="3.93046107331821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 sz="12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Data!$B$208:$B$213</c:f>
            </c:multiLvlStrRef>
          </c:cat>
          <c:val>
            <c:numRef>
              <c:f>Data!$C$208:$C$213</c:f>
            </c:numRef>
          </c:val>
        </c:ser>
        <c:ser>
          <c:idx val="1"/>
          <c:order val="1"/>
          <c:tx>
            <c:strRef>
              <c:f>Data!$D$207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2.242345838723587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379905131522207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3799051315222143E-2"/>
                  <c:y val="-6.04686318972038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0698576972833119E-2"/>
                  <c:y val="-9.07029478458050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7248814144027597E-2"/>
                  <c:y val="3.02319352938025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069857697283311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 sz="12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Data!$B$208:$B$213</c:f>
            </c:multiLvlStrRef>
          </c:cat>
          <c:val>
            <c:numRef>
              <c:f>Data!$D$208:$D$213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548250032"/>
        <c:axId val="-548244048"/>
        <c:axId val="0"/>
      </c:bar3DChart>
      <c:catAx>
        <c:axId val="-54825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n-US" sz="1200" b="1"/>
            </a:pPr>
            <a:endParaRPr lang="en-US"/>
          </a:p>
        </c:txPr>
        <c:crossAx val="-548244048"/>
        <c:crosses val="autoZero"/>
        <c:auto val="1"/>
        <c:lblAlgn val="ctr"/>
        <c:lblOffset val="100"/>
        <c:noMultiLvlLbl val="0"/>
      </c:catAx>
      <c:valAx>
        <c:axId val="-5482440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US" sz="1200"/>
                </a:pPr>
                <a:r>
                  <a:rPr lang="en-US" sz="1200"/>
                  <a:t>VALUE IN PPM EXCEPT pH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n-US"/>
            </a:pPr>
            <a:endParaRPr lang="en-US"/>
          </a:p>
        </c:txPr>
        <c:crossAx val="-548250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lang="en-US" sz="1200"/>
          </a:pPr>
          <a:endParaRPr lang="en-US"/>
        </a:p>
      </c:txPr>
    </c:legend>
    <c:plotVisOnly val="1"/>
    <c:dispBlanksAs val="gap"/>
    <c:showDLblsOverMax val="0"/>
  </c:chart>
  <c:spPr>
    <a:gradFill rotWithShape="1">
      <a:gsLst>
        <a:gs pos="0">
          <a:schemeClr val="dk1">
            <a:tint val="50000"/>
            <a:satMod val="300000"/>
          </a:schemeClr>
        </a:gs>
        <a:gs pos="35000">
          <a:schemeClr val="dk1">
            <a:tint val="37000"/>
            <a:satMod val="300000"/>
          </a:schemeClr>
        </a:gs>
        <a:gs pos="100000">
          <a:schemeClr val="dk1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dk1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 lang="en-US"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strike="noStrike">
                <a:solidFill>
                  <a:srgbClr val="FFFFFF"/>
                </a:solidFill>
                <a:latin typeface="Calibri"/>
                <a:cs typeface="Calibri"/>
              </a:rPr>
              <a:t>EBIDTA(</a:t>
            </a:r>
            <a:r>
              <a:rPr lang="en-US" sz="1800" b="1" i="0" strike="noStrike">
                <a:solidFill>
                  <a:srgbClr val="FFFFFF"/>
                </a:solidFill>
                <a:latin typeface="Rupee Foradian"/>
              </a:rPr>
              <a:t>`</a:t>
            </a:r>
            <a:r>
              <a:rPr lang="en-US" sz="1800" b="1" i="0" strike="noStrike">
                <a:solidFill>
                  <a:srgbClr val="FFFFFF"/>
                </a:solidFill>
                <a:latin typeface="Calibri"/>
                <a:cs typeface="Calibri"/>
              </a:rPr>
              <a:t> crore)</a:t>
            </a:r>
          </a:p>
        </c:rich>
      </c:tx>
      <c:layout>
        <c:manualLayout>
          <c:xMode val="edge"/>
          <c:yMode val="edge"/>
          <c:x val="0.31428268436142692"/>
          <c:y val="4.6133396415576813E-3"/>
        </c:manualLayout>
      </c:layout>
      <c:overlay val="0"/>
    </c:title>
    <c:autoTitleDeleted val="0"/>
    <c:view3D>
      <c:rotX val="10"/>
      <c:hPercent val="63"/>
      <c:rotY val="9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1573403156417081E-2"/>
          <c:y val="4.9674748806178969E-2"/>
          <c:w val="0.91001418912015741"/>
          <c:h val="0.76614705100188918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Data!$B$11</c:f>
              <c:strCache>
                <c:ptCount val="1"/>
                <c:pt idx="0">
                  <c:v>Tax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 sz="10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Data!$C$10:$P$10</c:f>
              <c:strCache>
                <c:ptCount val="14"/>
                <c:pt idx="0">
                  <c:v>2001-02</c:v>
                </c:pt>
                <c:pt idx="1">
                  <c:v>2002-03</c:v>
                </c:pt>
                <c:pt idx="2">
                  <c:v> 2003-04</c:v>
                </c:pt>
                <c:pt idx="3">
                  <c:v> 2004-05</c:v>
                </c:pt>
                <c:pt idx="4">
                  <c:v>2005-06</c:v>
                </c:pt>
                <c:pt idx="5">
                  <c:v>2006-07</c:v>
                </c:pt>
                <c:pt idx="6">
                  <c:v>2007-08</c:v>
                </c:pt>
                <c:pt idx="7">
                  <c:v>2008-09</c:v>
                </c:pt>
                <c:pt idx="8">
                  <c:v>2009-10</c:v>
                </c:pt>
                <c:pt idx="9">
                  <c:v>2010-11</c:v>
                </c:pt>
                <c:pt idx="10">
                  <c:v>2011-12</c:v>
                </c:pt>
                <c:pt idx="11">
                  <c:v>2012-13</c:v>
                </c:pt>
                <c:pt idx="12">
                  <c:v>2013-14</c:v>
                </c:pt>
                <c:pt idx="13">
                  <c:v>2014-15</c:v>
                </c:pt>
              </c:strCache>
            </c:strRef>
          </c:cat>
          <c:val>
            <c:numRef>
              <c:f>Data!$C$11:$O$11</c:f>
              <c:numCache>
                <c:formatCode>_(* #,##0_);_(* \(#,##0\);_(* "-"??_);_(@_)</c:formatCode>
                <c:ptCount val="13"/>
                <c:pt idx="0">
                  <c:v>10</c:v>
                </c:pt>
                <c:pt idx="1">
                  <c:v>142</c:v>
                </c:pt>
                <c:pt idx="2">
                  <c:v>162</c:v>
                </c:pt>
                <c:pt idx="3">
                  <c:v>148</c:v>
                </c:pt>
                <c:pt idx="4">
                  <c:v>27</c:v>
                </c:pt>
                <c:pt idx="5">
                  <c:v>14</c:v>
                </c:pt>
                <c:pt idx="6">
                  <c:v>40</c:v>
                </c:pt>
                <c:pt idx="7">
                  <c:v>84</c:v>
                </c:pt>
                <c:pt idx="8">
                  <c:v>130</c:v>
                </c:pt>
                <c:pt idx="9">
                  <c:v>135</c:v>
                </c:pt>
                <c:pt idx="10">
                  <c:v>104</c:v>
                </c:pt>
                <c:pt idx="11">
                  <c:v>119</c:v>
                </c:pt>
                <c:pt idx="12">
                  <c:v>191</c:v>
                </c:pt>
              </c:numCache>
            </c:numRef>
          </c:val>
        </c:ser>
        <c:ser>
          <c:idx val="1"/>
          <c:order val="1"/>
          <c:tx>
            <c:strRef>
              <c:f>Data!$B$12</c:f>
              <c:strCache>
                <c:ptCount val="1"/>
                <c:pt idx="0">
                  <c:v>Interest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 sz="10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Data!$C$10:$P$10</c:f>
              <c:strCache>
                <c:ptCount val="14"/>
                <c:pt idx="0">
                  <c:v>2001-02</c:v>
                </c:pt>
                <c:pt idx="1">
                  <c:v>2002-03</c:v>
                </c:pt>
                <c:pt idx="2">
                  <c:v> 2003-04</c:v>
                </c:pt>
                <c:pt idx="3">
                  <c:v> 2004-05</c:v>
                </c:pt>
                <c:pt idx="4">
                  <c:v>2005-06</c:v>
                </c:pt>
                <c:pt idx="5">
                  <c:v>2006-07</c:v>
                </c:pt>
                <c:pt idx="6">
                  <c:v>2007-08</c:v>
                </c:pt>
                <c:pt idx="7">
                  <c:v>2008-09</c:v>
                </c:pt>
                <c:pt idx="8">
                  <c:v>2009-10</c:v>
                </c:pt>
                <c:pt idx="9">
                  <c:v>2010-11</c:v>
                </c:pt>
                <c:pt idx="10">
                  <c:v>2011-12</c:v>
                </c:pt>
                <c:pt idx="11">
                  <c:v>2012-13</c:v>
                </c:pt>
                <c:pt idx="12">
                  <c:v>2013-14</c:v>
                </c:pt>
                <c:pt idx="13">
                  <c:v>2014-15</c:v>
                </c:pt>
              </c:strCache>
            </c:strRef>
          </c:cat>
          <c:val>
            <c:numRef>
              <c:f>Data!$C$12:$O$12</c:f>
              <c:numCache>
                <c:formatCode>_(* #,##0_);_(* \(#,##0\);_(* "-"??_);_(@_)</c:formatCode>
                <c:ptCount val="13"/>
                <c:pt idx="0">
                  <c:v>200</c:v>
                </c:pt>
                <c:pt idx="1">
                  <c:v>141</c:v>
                </c:pt>
                <c:pt idx="2">
                  <c:v>105</c:v>
                </c:pt>
                <c:pt idx="3">
                  <c:v>55</c:v>
                </c:pt>
                <c:pt idx="4">
                  <c:v>35</c:v>
                </c:pt>
                <c:pt idx="5">
                  <c:v>21</c:v>
                </c:pt>
                <c:pt idx="6">
                  <c:v>23</c:v>
                </c:pt>
                <c:pt idx="7">
                  <c:v>21</c:v>
                </c:pt>
                <c:pt idx="8">
                  <c:v>5</c:v>
                </c:pt>
                <c:pt idx="9">
                  <c:v>29</c:v>
                </c:pt>
                <c:pt idx="10">
                  <c:v>38</c:v>
                </c:pt>
                <c:pt idx="11">
                  <c:v>59</c:v>
                </c:pt>
                <c:pt idx="12">
                  <c:v>42</c:v>
                </c:pt>
              </c:numCache>
            </c:numRef>
          </c:val>
        </c:ser>
        <c:ser>
          <c:idx val="2"/>
          <c:order val="2"/>
          <c:tx>
            <c:strRef>
              <c:f>Data!$B$13</c:f>
              <c:strCache>
                <c:ptCount val="1"/>
                <c:pt idx="0">
                  <c:v>Depreciation/Amortisation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 sz="10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Data!$C$10:$P$10</c:f>
              <c:strCache>
                <c:ptCount val="14"/>
                <c:pt idx="0">
                  <c:v>2001-02</c:v>
                </c:pt>
                <c:pt idx="1">
                  <c:v>2002-03</c:v>
                </c:pt>
                <c:pt idx="2">
                  <c:v> 2003-04</c:v>
                </c:pt>
                <c:pt idx="3">
                  <c:v> 2004-05</c:v>
                </c:pt>
                <c:pt idx="4">
                  <c:v>2005-06</c:v>
                </c:pt>
                <c:pt idx="5">
                  <c:v>2006-07</c:v>
                </c:pt>
                <c:pt idx="6">
                  <c:v>2007-08</c:v>
                </c:pt>
                <c:pt idx="7">
                  <c:v>2008-09</c:v>
                </c:pt>
                <c:pt idx="8">
                  <c:v>2009-10</c:v>
                </c:pt>
                <c:pt idx="9">
                  <c:v>2010-11</c:v>
                </c:pt>
                <c:pt idx="10">
                  <c:v>2011-12</c:v>
                </c:pt>
                <c:pt idx="11">
                  <c:v>2012-13</c:v>
                </c:pt>
                <c:pt idx="12">
                  <c:v>2013-14</c:v>
                </c:pt>
                <c:pt idx="13">
                  <c:v>2014-15</c:v>
                </c:pt>
              </c:strCache>
            </c:strRef>
          </c:cat>
          <c:val>
            <c:numRef>
              <c:f>Data!$C$13:$O$13</c:f>
              <c:numCache>
                <c:formatCode>_(* #,##0_);_(* \(#,##0\);_(* "-"??_);_(@_)</c:formatCode>
                <c:ptCount val="13"/>
                <c:pt idx="0">
                  <c:v>136</c:v>
                </c:pt>
                <c:pt idx="1">
                  <c:v>127</c:v>
                </c:pt>
                <c:pt idx="2">
                  <c:v>133</c:v>
                </c:pt>
                <c:pt idx="3">
                  <c:v>138</c:v>
                </c:pt>
                <c:pt idx="4">
                  <c:v>140</c:v>
                </c:pt>
                <c:pt idx="5">
                  <c:v>160</c:v>
                </c:pt>
                <c:pt idx="6">
                  <c:v>158</c:v>
                </c:pt>
                <c:pt idx="7">
                  <c:v>148</c:v>
                </c:pt>
                <c:pt idx="8">
                  <c:v>153</c:v>
                </c:pt>
                <c:pt idx="9">
                  <c:v>170</c:v>
                </c:pt>
                <c:pt idx="10">
                  <c:v>174</c:v>
                </c:pt>
                <c:pt idx="11">
                  <c:v>180</c:v>
                </c:pt>
                <c:pt idx="12">
                  <c:v>179</c:v>
                </c:pt>
              </c:numCache>
            </c:numRef>
          </c:val>
        </c:ser>
        <c:ser>
          <c:idx val="3"/>
          <c:order val="3"/>
          <c:tx>
            <c:strRef>
              <c:f>Data!$B$16</c:f>
              <c:strCache>
                <c:ptCount val="1"/>
                <c:pt idx="0">
                  <c:v>Profit after tax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 sz="10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Data!$C$10:$R$10</c:f>
              <c:strCache>
                <c:ptCount val="16"/>
                <c:pt idx="0">
                  <c:v>2001-02</c:v>
                </c:pt>
                <c:pt idx="1">
                  <c:v>2002-03</c:v>
                </c:pt>
                <c:pt idx="2">
                  <c:v> 2003-04</c:v>
                </c:pt>
                <c:pt idx="3">
                  <c:v> 2004-05</c:v>
                </c:pt>
                <c:pt idx="4">
                  <c:v>2005-06</c:v>
                </c:pt>
                <c:pt idx="5">
                  <c:v>2006-07</c:v>
                </c:pt>
                <c:pt idx="6">
                  <c:v>2007-08</c:v>
                </c:pt>
                <c:pt idx="7">
                  <c:v>2008-09</c:v>
                </c:pt>
                <c:pt idx="8">
                  <c:v>2009-10</c:v>
                </c:pt>
                <c:pt idx="9">
                  <c:v>2010-11</c:v>
                </c:pt>
                <c:pt idx="10">
                  <c:v>2011-12</c:v>
                </c:pt>
                <c:pt idx="11">
                  <c:v>2012-13</c:v>
                </c:pt>
                <c:pt idx="12">
                  <c:v>2013-14</c:v>
                </c:pt>
                <c:pt idx="13">
                  <c:v>2014-15</c:v>
                </c:pt>
                <c:pt idx="14">
                  <c:v>2015-16</c:v>
                </c:pt>
                <c:pt idx="15">
                  <c:v>2016-17</c:v>
                </c:pt>
              </c:strCache>
            </c:strRef>
          </c:cat>
          <c:val>
            <c:numRef>
              <c:f>Data!$C$16:$R$16</c:f>
              <c:numCache>
                <c:formatCode>_(* #,##0_);_(* \(#,##0\);_(* "-"??_);_(@_)</c:formatCode>
                <c:ptCount val="16"/>
                <c:pt idx="0">
                  <c:v>123</c:v>
                </c:pt>
                <c:pt idx="1">
                  <c:v>175</c:v>
                </c:pt>
                <c:pt idx="2">
                  <c:v>215</c:v>
                </c:pt>
                <c:pt idx="3">
                  <c:v>409</c:v>
                </c:pt>
                <c:pt idx="4">
                  <c:v>449</c:v>
                </c:pt>
                <c:pt idx="5">
                  <c:v>569</c:v>
                </c:pt>
                <c:pt idx="6">
                  <c:v>373</c:v>
                </c:pt>
                <c:pt idx="7">
                  <c:v>236</c:v>
                </c:pt>
                <c:pt idx="8">
                  <c:v>232</c:v>
                </c:pt>
                <c:pt idx="9">
                  <c:v>279</c:v>
                </c:pt>
                <c:pt idx="10">
                  <c:v>184</c:v>
                </c:pt>
                <c:pt idx="11">
                  <c:v>144</c:v>
                </c:pt>
                <c:pt idx="12">
                  <c:v>371</c:v>
                </c:pt>
                <c:pt idx="13">
                  <c:v>718</c:v>
                </c:pt>
                <c:pt idx="14">
                  <c:v>1210</c:v>
                </c:pt>
                <c:pt idx="15">
                  <c:v>2101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472704224"/>
        <c:axId val="-472703680"/>
        <c:axId val="0"/>
      </c:bar3DChart>
      <c:catAx>
        <c:axId val="-47270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472703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472703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US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00" b="1" i="0" strike="noStrike">
                    <a:solidFill>
                      <a:srgbClr val="FFFFFF"/>
                    </a:solidFill>
                    <a:latin typeface="Calibri"/>
                    <a:cs typeface="Calibri"/>
                  </a:rPr>
                  <a:t> </a:t>
                </a:r>
                <a:r>
                  <a:rPr lang="en-US" sz="1000" b="1" i="0" strike="noStrike">
                    <a:solidFill>
                      <a:srgbClr val="FFFFFF"/>
                    </a:solidFill>
                    <a:latin typeface="Rupee Foradian"/>
                  </a:rPr>
                  <a:t>`  Crores</a:t>
                </a:r>
              </a:p>
            </c:rich>
          </c:tx>
          <c:layout>
            <c:manualLayout>
              <c:xMode val="edge"/>
              <c:yMode val="edge"/>
              <c:x val="1.3134721796139222E-2"/>
              <c:y val="0.36855192457166031"/>
            </c:manualLayout>
          </c:layout>
          <c:overlay val="0"/>
        </c:title>
        <c:numFmt formatCode="_(* #,##0_);_(* \(#,##0\);_(* &quot;-&quot;_);_(@_)" sourceLinked="0"/>
        <c:majorTickMark val="out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4727042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lang="en-US" sz="77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50000"/>
      </a:schemeClr>
    </a:solidFill>
  </c:spPr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389" r="0.75000000000000389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 lang="en-US"/>
            </a:pPr>
            <a:r>
              <a:rPr lang="en-US"/>
              <a:t>EPS and CEPS ( </a:t>
            </a:r>
            <a:r>
              <a:rPr lang="en-US">
                <a:latin typeface="Rupee Foradian" pitchFamily="34" charset="0"/>
              </a:rPr>
              <a:t>Rs</a:t>
            </a:r>
            <a:r>
              <a:rPr lang="en-US"/>
              <a:t> per share of </a:t>
            </a:r>
            <a:r>
              <a:rPr lang="en-US">
                <a:latin typeface="Rupee Foradian" pitchFamily="34" charset="0"/>
              </a:rPr>
              <a:t>Rs </a:t>
            </a:r>
            <a:r>
              <a:rPr lang="en-US"/>
              <a:t>10/-)</a:t>
            </a:r>
          </a:p>
        </c:rich>
      </c:tx>
      <c:layout>
        <c:manualLayout>
          <c:xMode val="edge"/>
          <c:yMode val="edge"/>
          <c:x val="0.25375917218980731"/>
          <c:y val="7.27018213632388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6911568224514573E-2"/>
          <c:y val="0.18668234652486726"/>
          <c:w val="0.85849315347209509"/>
          <c:h val="0.61399782602932207"/>
        </c:manualLayout>
      </c:layout>
      <c:lineChart>
        <c:grouping val="standard"/>
        <c:varyColors val="0"/>
        <c:ser>
          <c:idx val="0"/>
          <c:order val="0"/>
          <c:tx>
            <c:strRef>
              <c:f>Data!$B$24</c:f>
              <c:strCache>
                <c:ptCount val="1"/>
                <c:pt idx="0">
                  <c:v>Earning Per Share</c:v>
                </c:pt>
              </c:strCache>
            </c:strRef>
          </c:tx>
          <c:spPr>
            <a:ln w="53975" cap="flat" cmpd="sng" algn="ctr">
              <a:solidFill>
                <a:schemeClr val="accent1"/>
              </a:solidFill>
              <a:prstDash val="solid"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25400" cap="flat" cmpd="sng" algn="ctr">
                <a:solidFill>
                  <a:schemeClr val="tx1">
                    <a:lumMod val="95000"/>
                    <a:lumOff val="5000"/>
                  </a:schemeClr>
                </a:solidFill>
                <a:prstDash val="solid"/>
              </a:ln>
              <a:effectLst/>
            </c:spPr>
          </c:marker>
          <c:dLbls>
            <c:dLbl>
              <c:idx val="0"/>
              <c:layout>
                <c:manualLayout>
                  <c:x val="-2.9414767472612451E-2"/>
                  <c:y val="2.05239358258891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8273540421376978E-2"/>
                  <c:y val="2.34098714201026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3712316968130922E-2"/>
                  <c:y val="2.18247567538906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2.5103736805835001E-2"/>
                  <c:y val="2.18460618573560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7345402155596792E-2"/>
                  <c:y val="1.8963320318621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3040482342807923E-2"/>
                  <c:y val="2.1824968848590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2.4298086770161483E-2"/>
                  <c:y val="3.7986585010207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2.2570799249934426E-2"/>
                  <c:y val="4.06801293975755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2.7734152475319573E-2"/>
                  <c:y val="4.6024635962850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2.9458483283997045E-2"/>
                  <c:y val="4.33094758682720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 sz="900" b="1"/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Data!$G$23:$U$23</c:f>
              <c:strCache>
                <c:ptCount val="15"/>
                <c:pt idx="0">
                  <c:v>2005-06</c:v>
                </c:pt>
                <c:pt idx="1">
                  <c:v>2006-07</c:v>
                </c:pt>
                <c:pt idx="2">
                  <c:v>2007-08</c:v>
                </c:pt>
                <c:pt idx="3">
                  <c:v>2008-09</c:v>
                </c:pt>
                <c:pt idx="4">
                  <c:v>2009-10</c:v>
                </c:pt>
                <c:pt idx="5">
                  <c:v>2010-11</c:v>
                </c:pt>
                <c:pt idx="6">
                  <c:v>2011-12</c:v>
                </c:pt>
                <c:pt idx="7">
                  <c:v>2012-13</c:v>
                </c:pt>
                <c:pt idx="8">
                  <c:v>2013-14</c:v>
                </c:pt>
                <c:pt idx="9">
                  <c:v>2014-15</c:v>
                </c:pt>
                <c:pt idx="10">
                  <c:v>2015-16</c:v>
                </c:pt>
                <c:pt idx="11">
                  <c:v>2016-17</c:v>
                </c:pt>
                <c:pt idx="12">
                  <c:v>2017-18</c:v>
                </c:pt>
                <c:pt idx="13">
                  <c:v>2018-19</c:v>
                </c:pt>
                <c:pt idx="14">
                  <c:v>2019-20</c:v>
                </c:pt>
              </c:strCache>
            </c:strRef>
          </c:cat>
          <c:val>
            <c:numRef>
              <c:f>Data!$F$24:$T$24</c:f>
              <c:numCache>
                <c:formatCode>_(* #,##0.00_);_(* \(#,##0.00\);_(* "-"??_);_(@_)</c:formatCode>
                <c:ptCount val="15"/>
                <c:pt idx="0">
                  <c:v>5.56</c:v>
                </c:pt>
                <c:pt idx="1">
                  <c:v>6.1</c:v>
                </c:pt>
                <c:pt idx="2">
                  <c:v>7.73</c:v>
                </c:pt>
                <c:pt idx="3">
                  <c:v>5.07</c:v>
                </c:pt>
                <c:pt idx="4">
                  <c:v>3.2</c:v>
                </c:pt>
                <c:pt idx="5">
                  <c:v>3.15</c:v>
                </c:pt>
                <c:pt idx="6">
                  <c:v>3.8</c:v>
                </c:pt>
                <c:pt idx="7">
                  <c:v>2.5</c:v>
                </c:pt>
                <c:pt idx="8">
                  <c:v>1.96</c:v>
                </c:pt>
                <c:pt idx="9">
                  <c:v>5.04</c:v>
                </c:pt>
                <c:pt idx="10">
                  <c:v>9.76</c:v>
                </c:pt>
                <c:pt idx="11">
                  <c:v>16.45</c:v>
                </c:pt>
                <c:pt idx="12">
                  <c:v>28.56</c:v>
                </c:pt>
                <c:pt idx="13">
                  <c:v>27.79</c:v>
                </c:pt>
                <c:pt idx="14">
                  <c:v>26.76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Data!$B$25</c:f>
              <c:strCache>
                <c:ptCount val="1"/>
                <c:pt idx="0">
                  <c:v>Cash Earning Per Share</c:v>
                </c:pt>
              </c:strCache>
            </c:strRef>
          </c:tx>
          <c:spPr>
            <a:ln w="63500" cap="flat" cmpd="sng" algn="ctr">
              <a:solidFill>
                <a:schemeClr val="accent4"/>
              </a:solidFill>
              <a:prstDash val="solid"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22225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marker>
          <c:dLbls>
            <c:dLbl>
              <c:idx val="10"/>
              <c:layout>
                <c:manualLayout>
                  <c:x val="-6.3919103135363892E-2"/>
                  <c:y val="-3.7986585010207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5.8751144479033145E-2"/>
                  <c:y val="-3.79865850102071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6.3908307579018372E-2"/>
                  <c:y val="-2.18249810911915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5513258924134872E-2"/>
                  <c:y val="-3.67640044427182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6389204312496912E-2"/>
                  <c:y val="-2.19116464632010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n-US" b="1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Data!$G$23:$U$23</c:f>
              <c:strCache>
                <c:ptCount val="15"/>
                <c:pt idx="0">
                  <c:v>2005-06</c:v>
                </c:pt>
                <c:pt idx="1">
                  <c:v>2006-07</c:v>
                </c:pt>
                <c:pt idx="2">
                  <c:v>2007-08</c:v>
                </c:pt>
                <c:pt idx="3">
                  <c:v>2008-09</c:v>
                </c:pt>
                <c:pt idx="4">
                  <c:v>2009-10</c:v>
                </c:pt>
                <c:pt idx="5">
                  <c:v>2010-11</c:v>
                </c:pt>
                <c:pt idx="6">
                  <c:v>2011-12</c:v>
                </c:pt>
                <c:pt idx="7">
                  <c:v>2012-13</c:v>
                </c:pt>
                <c:pt idx="8">
                  <c:v>2013-14</c:v>
                </c:pt>
                <c:pt idx="9">
                  <c:v>2014-15</c:v>
                </c:pt>
                <c:pt idx="10">
                  <c:v>2015-16</c:v>
                </c:pt>
                <c:pt idx="11">
                  <c:v>2016-17</c:v>
                </c:pt>
                <c:pt idx="12">
                  <c:v>2017-18</c:v>
                </c:pt>
                <c:pt idx="13">
                  <c:v>2018-19</c:v>
                </c:pt>
                <c:pt idx="14">
                  <c:v>2019-20</c:v>
                </c:pt>
              </c:strCache>
            </c:strRef>
          </c:cat>
          <c:val>
            <c:numRef>
              <c:f>Data!$G$25:$U$25</c:f>
              <c:numCache>
                <c:formatCode>_(* #,##0.00_);_(* \(#,##0.00\);_(* "-"??_);_(@_)</c:formatCode>
                <c:ptCount val="15"/>
                <c:pt idx="0">
                  <c:v>7.82</c:v>
                </c:pt>
                <c:pt idx="1">
                  <c:v>9.1999999999999993</c:v>
                </c:pt>
                <c:pt idx="2">
                  <c:v>6.48</c:v>
                </c:pt>
                <c:pt idx="3">
                  <c:v>4.62</c:v>
                </c:pt>
                <c:pt idx="4">
                  <c:v>5.15</c:v>
                </c:pt>
                <c:pt idx="5">
                  <c:v>6.1</c:v>
                </c:pt>
                <c:pt idx="6">
                  <c:v>4.3899999999999997</c:v>
                </c:pt>
                <c:pt idx="7">
                  <c:v>4.54</c:v>
                </c:pt>
                <c:pt idx="8">
                  <c:v>7.18</c:v>
                </c:pt>
                <c:pt idx="9">
                  <c:v>11.47</c:v>
                </c:pt>
                <c:pt idx="10">
                  <c:v>18.84</c:v>
                </c:pt>
                <c:pt idx="11">
                  <c:v>32.43</c:v>
                </c:pt>
                <c:pt idx="12">
                  <c:v>30.89</c:v>
                </c:pt>
                <c:pt idx="13">
                  <c:v>29.98</c:v>
                </c:pt>
                <c:pt idx="14">
                  <c:v>21.36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472704768"/>
        <c:axId val="-472710208"/>
      </c:lineChart>
      <c:catAx>
        <c:axId val="-47270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100000" vert="horz"/>
          <a:lstStyle/>
          <a:p>
            <a:pPr>
              <a:defRPr lang="en-US" b="1"/>
            </a:pPr>
            <a:endParaRPr lang="en-US"/>
          </a:p>
        </c:txPr>
        <c:crossAx val="-472710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472710208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lang="en-US" b="1"/>
            </a:pPr>
            <a:endParaRPr lang="en-US"/>
          </a:p>
        </c:txPr>
        <c:crossAx val="-472704768"/>
        <c:crosses val="autoZero"/>
        <c:crossBetween val="between"/>
      </c:valAx>
      <c:spPr>
        <a:solidFill>
          <a:schemeClr val="lt1"/>
        </a:solidFill>
        <a:ln w="25400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21617069808719971"/>
          <c:y val="0.90973696469759469"/>
          <c:w val="0.49122302158273384"/>
          <c:h val="5.2187340218836434E-2"/>
        </c:manualLayout>
      </c:layout>
      <c:overlay val="0"/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zero"/>
    <c:showDLblsOverMax val="0"/>
  </c:chart>
  <c:spPr>
    <a:gradFill rotWithShape="1">
      <a:gsLst>
        <a:gs pos="0">
          <a:schemeClr val="dk1">
            <a:tint val="50000"/>
            <a:satMod val="300000"/>
          </a:schemeClr>
        </a:gs>
        <a:gs pos="35000">
          <a:schemeClr val="dk1">
            <a:tint val="37000"/>
            <a:satMod val="300000"/>
          </a:schemeClr>
        </a:gs>
        <a:gs pos="100000">
          <a:schemeClr val="dk1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dk1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322" r="0.75000000000000322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067480243475676E-2"/>
          <c:y val="5.0987634596354602E-2"/>
          <c:w val="0.9330243232561225"/>
          <c:h val="0.8249224276557674"/>
        </c:manualLayout>
      </c:layout>
      <c:lineChart>
        <c:grouping val="standard"/>
        <c:varyColors val="0"/>
        <c:ser>
          <c:idx val="5"/>
          <c:order val="5"/>
          <c:tx>
            <c:strRef>
              <c:f>Data!$B$34</c:f>
              <c:strCache>
                <c:ptCount val="1"/>
                <c:pt idx="0">
                  <c:v>Earning Per Share (₹)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C00000"/>
                </a:solidFill>
              </a:ln>
            </c:spPr>
          </c:marker>
          <c:dLbls>
            <c:dLbl>
              <c:idx val="0"/>
              <c:layout>
                <c:manualLayout>
                  <c:x val="-4.057927928365973E-2"/>
                  <c:y val="-8.4210539610528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5286329811878035E-2"/>
                  <c:y val="-7.21804625233103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6464747358908514E-2"/>
                  <c:y val="-8.42105396105286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4700430868314614E-2"/>
                  <c:y val="-8.42105396105287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6464747358908514E-2"/>
                  <c:y val="-0.100250642393486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6464747358908514E-2"/>
                  <c:y val="-8.02005139147891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3522013321284183E-2"/>
                  <c:y val="-8.8220565306268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8814962793065823E-2"/>
                  <c:y val="-9.2230591002007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3.7050646302471985E-2"/>
                  <c:y val="-9.6240616697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4.7636545246035326E-2"/>
                  <c:y val="-9.2230591002007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5.8222444189598731E-2"/>
                  <c:y val="-8.42105396105286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1757696830690345E-2"/>
                  <c:y val="6.41604111318313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2.8229063849502415E-2"/>
                  <c:y val="8.02005139147891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8.8215824529695036E-3"/>
                  <c:y val="-6.0150385436091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1.7643164905939139E-2"/>
                  <c:y val="-7.619048821904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rgbClr val="C00000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rgbClr val="00206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Data!$C$28:$U$28</c15:sqref>
                  </c15:fullRef>
                </c:ext>
              </c:extLst>
              <c:f>Data!$G$28:$U$28</c:f>
              <c:strCache>
                <c:ptCount val="15"/>
                <c:pt idx="0">
                  <c:v>2005-06</c:v>
                </c:pt>
                <c:pt idx="1">
                  <c:v>2006-07</c:v>
                </c:pt>
                <c:pt idx="2">
                  <c:v>2007-08</c:v>
                </c:pt>
                <c:pt idx="3">
                  <c:v>2008-09</c:v>
                </c:pt>
                <c:pt idx="4">
                  <c:v>2009-10</c:v>
                </c:pt>
                <c:pt idx="5">
                  <c:v>2010-11</c:v>
                </c:pt>
                <c:pt idx="6">
                  <c:v>2011-12</c:v>
                </c:pt>
                <c:pt idx="7">
                  <c:v>2012-13</c:v>
                </c:pt>
                <c:pt idx="8">
                  <c:v>2013-14</c:v>
                </c:pt>
                <c:pt idx="9">
                  <c:v>2014-15</c:v>
                </c:pt>
                <c:pt idx="10">
                  <c:v>2015-16</c:v>
                </c:pt>
                <c:pt idx="11">
                  <c:v>2016-17</c:v>
                </c:pt>
                <c:pt idx="12">
                  <c:v>2017-18</c:v>
                </c:pt>
                <c:pt idx="13">
                  <c:v>2018-19</c:v>
                </c:pt>
                <c:pt idx="14">
                  <c:v>2019-20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Data!$C$34:$U$34</c15:sqref>
                  </c15:fullRef>
                </c:ext>
              </c:extLst>
              <c:f>Data!$G$34:$U$34</c:f>
              <c:numCache>
                <c:formatCode>_(* #,##0.00_);_(* \(#,##0.00\);_(* "-"??_);_(@_)</c:formatCode>
                <c:ptCount val="15"/>
                <c:pt idx="0">
                  <c:v>6.1</c:v>
                </c:pt>
                <c:pt idx="1">
                  <c:v>7.74</c:v>
                </c:pt>
                <c:pt idx="2">
                  <c:v>5.07</c:v>
                </c:pt>
                <c:pt idx="3">
                  <c:v>3.21</c:v>
                </c:pt>
                <c:pt idx="4">
                  <c:v>3.15</c:v>
                </c:pt>
                <c:pt idx="5">
                  <c:v>3.8</c:v>
                </c:pt>
                <c:pt idx="6">
                  <c:v>2.5</c:v>
                </c:pt>
                <c:pt idx="7">
                  <c:v>1.96</c:v>
                </c:pt>
                <c:pt idx="8">
                  <c:v>5.04</c:v>
                </c:pt>
                <c:pt idx="9">
                  <c:v>9.76</c:v>
                </c:pt>
                <c:pt idx="10">
                  <c:v>16.45</c:v>
                </c:pt>
                <c:pt idx="11">
                  <c:v>28.56</c:v>
                </c:pt>
                <c:pt idx="12">
                  <c:v>27.79</c:v>
                </c:pt>
                <c:pt idx="13">
                  <c:v>26.76</c:v>
                </c:pt>
                <c:pt idx="14">
                  <c:v>18.78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Data!$B$36</c:f>
              <c:strCache>
                <c:ptCount val="1"/>
                <c:pt idx="0">
                  <c:v>Dividend Per Share (₹)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diamond"/>
            <c:size val="8"/>
            <c:spPr>
              <a:solidFill>
                <a:srgbClr val="92D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4.4107912264847525E-2"/>
                  <c:y val="-4.7151622790792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5286329811878035E-2"/>
                  <c:y val="-4.21728844077700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8229063849502415E-2"/>
                  <c:y val="3.811779483153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286329811878665E-3"/>
                  <c:y val="3.3048932861230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7643164905939009E-3"/>
                  <c:y val="-3.0886202692194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9407481396532911E-2"/>
                  <c:y val="3.5955064662494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7.0572659623756679E-3"/>
                  <c:y val="3.5955064662494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8.8215824529695036E-3"/>
                  <c:y val="2.9962553885411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7643164905939009E-3"/>
                  <c:y val="2.39700431083294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8.8215824529695036E-3"/>
                  <c:y val="4.4943830828117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7643164905940302E-3"/>
                  <c:y val="4.7940086216658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3522013321284114E-2"/>
                  <c:y val="4.4943830828117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3.1757696830690345E-2"/>
                  <c:y val="5.09363416052001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4.5872228755441426E-2"/>
                  <c:y val="6.59176185479061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1.7643164905939007E-2"/>
                  <c:y val="6.29213631593649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rgbClr val="00B050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206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Data!$C$28:$U$28</c15:sqref>
                  </c15:fullRef>
                </c:ext>
              </c:extLst>
              <c:f>Data!$G$28:$U$28</c:f>
              <c:strCache>
                <c:ptCount val="15"/>
                <c:pt idx="0">
                  <c:v>2005-06</c:v>
                </c:pt>
                <c:pt idx="1">
                  <c:v>2006-07</c:v>
                </c:pt>
                <c:pt idx="2">
                  <c:v>2007-08</c:v>
                </c:pt>
                <c:pt idx="3">
                  <c:v>2008-09</c:v>
                </c:pt>
                <c:pt idx="4">
                  <c:v>2009-10</c:v>
                </c:pt>
                <c:pt idx="5">
                  <c:v>2010-11</c:v>
                </c:pt>
                <c:pt idx="6">
                  <c:v>2011-12</c:v>
                </c:pt>
                <c:pt idx="7">
                  <c:v>2012-13</c:v>
                </c:pt>
                <c:pt idx="8">
                  <c:v>2013-14</c:v>
                </c:pt>
                <c:pt idx="9">
                  <c:v>2014-15</c:v>
                </c:pt>
                <c:pt idx="10">
                  <c:v>2015-16</c:v>
                </c:pt>
                <c:pt idx="11">
                  <c:v>2016-17</c:v>
                </c:pt>
                <c:pt idx="12">
                  <c:v>2017-18</c:v>
                </c:pt>
                <c:pt idx="13">
                  <c:v>2018-19</c:v>
                </c:pt>
                <c:pt idx="14">
                  <c:v>2019-20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Data!$C$36:$U$36</c15:sqref>
                  </c15:fullRef>
                </c:ext>
              </c:extLst>
              <c:f>Data!$G$36:$U$36</c:f>
              <c:numCache>
                <c:formatCode>_(* #,##0.00_);_(* \(#,##0.00\);_(* "-"??_);_(@_)</c:formatCode>
                <c:ptCount val="15"/>
                <c:pt idx="0">
                  <c:v>1.9</c:v>
                </c:pt>
                <c:pt idx="1">
                  <c:v>2.5</c:v>
                </c:pt>
                <c:pt idx="2">
                  <c:v>2</c:v>
                </c:pt>
                <c:pt idx="3">
                  <c:v>1.5</c:v>
                </c:pt>
                <c:pt idx="4">
                  <c:v>1.5</c:v>
                </c:pt>
                <c:pt idx="5">
                  <c:v>1.5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7</c:v>
                </c:pt>
                <c:pt idx="11">
                  <c:v>18.600000000000001</c:v>
                </c:pt>
                <c:pt idx="12">
                  <c:v>18.5</c:v>
                </c:pt>
                <c:pt idx="13">
                  <c:v>17</c:v>
                </c:pt>
                <c:pt idx="14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472697696"/>
        <c:axId val="-47270857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Data!$B$29</c15:sqref>
                        </c15:formulaRef>
                      </c:ext>
                    </c:extLst>
                    <c:strCache>
                      <c:ptCount val="1"/>
                      <c:pt idx="0">
                        <c:v>Profit after tax.</c:v>
                      </c:pt>
                    </c:strCache>
                  </c:strRef>
                </c:tx>
                <c:spPr>
                  <a:ln w="53975" cap="flat" cmpd="sng" algn="ctr">
                    <a:solidFill>
                      <a:schemeClr val="accent1"/>
                    </a:solidFill>
                    <a:prstDash val="solid"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FF00"/>
                    </a:solidFill>
                    <a:ln w="25400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prstDash val="solid"/>
                    </a:ln>
                    <a:effectLst/>
                  </c:spPr>
                </c:marker>
                <c:dLbls>
                  <c:dLbl>
                    <c:idx val="3"/>
                    <c:layout>
                      <c:manualLayout>
                        <c:x val="-3.3712316968130922E-2"/>
                        <c:y val="2.1824756753890614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:dLbl>
                  <c:dLbl>
                    <c:idx val="4"/>
                    <c:layout>
                      <c:manualLayout>
                        <c:x val="-2.5103736805835001E-2"/>
                        <c:y val="2.1846061857356037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:dLbl>
                  <c:dLbl>
                    <c:idx val="5"/>
                    <c:layout>
                      <c:manualLayout>
                        <c:x val="-1.7345402155596792E-2"/>
                        <c:y val="1.896332031862194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:dLbl>
                  <c:dLbl>
                    <c:idx val="6"/>
                    <c:layout>
                      <c:manualLayout>
                        <c:x val="-1.3040482342807923E-2"/>
                        <c:y val="2.1824968848590896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:dLbl>
                  <c:dLbl>
                    <c:idx val="7"/>
                    <c:layout>
                      <c:manualLayout>
                        <c:x val="-2.4298086770161483E-2"/>
                        <c:y val="3.7986585010207061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:dLbl>
                  <c:dLbl>
                    <c:idx val="8"/>
                    <c:layout>
                      <c:manualLayout>
                        <c:x val="-2.2570799249934426E-2"/>
                        <c:y val="4.0680129397575586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:dLbl>
                  <c:dLbl>
                    <c:idx val="9"/>
                    <c:layout>
                      <c:manualLayout>
                        <c:x val="-2.7734152475319573E-2"/>
                        <c:y val="4.6024635962850155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:dLbl>
                  <c:dLbl>
                    <c:idx val="10"/>
                    <c:layout>
                      <c:manualLayout>
                        <c:x val="-2.9458483283997045E-2"/>
                        <c:y val="4.3309475868272045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lang="en-US" sz="900" b="1"/>
                      </a:pPr>
                      <a:endParaRPr lang="en-US"/>
                    </a:p>
                  </c:txPr>
                  <c:dLblPos val="b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ullRef>
                          <c15:sqref>Data!$C$28:$U$28</c15:sqref>
                        </c15:fullRef>
                        <c15:formulaRef>
                          <c15:sqref>Data!$G$28:$U$28</c15:sqref>
                        </c15:formulaRef>
                      </c:ext>
                    </c:extLst>
                    <c:strCache>
                      <c:ptCount val="15"/>
                      <c:pt idx="0">
                        <c:v>2005-06</c:v>
                      </c:pt>
                      <c:pt idx="1">
                        <c:v>2006-07</c:v>
                      </c:pt>
                      <c:pt idx="2">
                        <c:v>2007-08</c:v>
                      </c:pt>
                      <c:pt idx="3">
                        <c:v>2008-09</c:v>
                      </c:pt>
                      <c:pt idx="4">
                        <c:v>2009-10</c:v>
                      </c:pt>
                      <c:pt idx="5">
                        <c:v>2010-11</c:v>
                      </c:pt>
                      <c:pt idx="6">
                        <c:v>2011-12</c:v>
                      </c:pt>
                      <c:pt idx="7">
                        <c:v>2012-13</c:v>
                      </c:pt>
                      <c:pt idx="8">
                        <c:v>2013-14</c:v>
                      </c:pt>
                      <c:pt idx="9">
                        <c:v>2014-15</c:v>
                      </c:pt>
                      <c:pt idx="10">
                        <c:v>2015-16</c:v>
                      </c:pt>
                      <c:pt idx="11">
                        <c:v>2016-17</c:v>
                      </c:pt>
                      <c:pt idx="12">
                        <c:v>2017-18</c:v>
                      </c:pt>
                      <c:pt idx="13">
                        <c:v>2018-19</c:v>
                      </c:pt>
                      <c:pt idx="14">
                        <c:v>2019-20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Data!$C$29:$U$29</c15:sqref>
                        </c15:fullRef>
                        <c15:formulaRef>
                          <c15:sqref>Data!$G$29:$U$29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5"/>
                      <c:pt idx="0">
                        <c:v>449</c:v>
                      </c:pt>
                      <c:pt idx="1">
                        <c:v>569</c:v>
                      </c:pt>
                      <c:pt idx="2">
                        <c:v>373</c:v>
                      </c:pt>
                      <c:pt idx="3">
                        <c:v>236</c:v>
                      </c:pt>
                      <c:pt idx="4">
                        <c:v>232.08</c:v>
                      </c:pt>
                      <c:pt idx="5">
                        <c:v>279.26</c:v>
                      </c:pt>
                      <c:pt idx="6">
                        <c:v>183.7</c:v>
                      </c:pt>
                      <c:pt idx="7">
                        <c:v>144.26</c:v>
                      </c:pt>
                      <c:pt idx="8">
                        <c:v>371.09</c:v>
                      </c:pt>
                      <c:pt idx="9">
                        <c:v>718.31</c:v>
                      </c:pt>
                      <c:pt idx="10">
                        <c:v>1210</c:v>
                      </c:pt>
                      <c:pt idx="11">
                        <c:v>2101</c:v>
                      </c:pt>
                      <c:pt idx="12">
                        <c:v>2045</c:v>
                      </c:pt>
                      <c:pt idx="13">
                        <c:v>1968.09</c:v>
                      </c:pt>
                      <c:pt idx="14">
                        <c:v>1381.32</c:v>
                      </c:pt>
                    </c:numCache>
                  </c:numRef>
                </c:val>
                <c:smooth val="0"/>
                <c:extLst>
                  <c:ext uri="{02D57815-91ED-43cb-92C2-25804820EDAC}">
                    <c15:categoryFilterExceptions>
                      <c15:categoryFilterException>
                        <c15:sqref>Data!$C$29</c15:sqref>
                        <c15:dLbl>
                          <c:idx val="-1"/>
                          <c:layout>
                            <c:manualLayout>
                              <c:x val="-2.9414767472612451E-2"/>
                              <c:y val="2.0523935825889152E-2"/>
                            </c:manualLayout>
                          </c:layout>
                          <c:dLblPos val="r"/>
                          <c:showLegendKey val="0"/>
                          <c:showVal val="1"/>
                          <c:showCatName val="0"/>
                          <c:showSerName val="0"/>
                          <c:showPercent val="0"/>
                          <c:showBubbleSize val="0"/>
                          <c:extLst>
                            <c:ext uri="{CE6537A1-D6FC-4f65-9D91-7224C49458BB}"/>
                          </c:extLst>
                        </c15:dLbl>
                      </c15:categoryFilterException>
                      <c15:categoryFilterException>
                        <c15:sqref>Data!$D$29</c15:sqref>
                        <c15:dLbl>
                          <c:idx val="-1"/>
                          <c:layout>
                            <c:manualLayout>
                              <c:x val="-2.8273540421376978E-2"/>
                              <c:y val="2.3409871420102618E-2"/>
                            </c:manualLayout>
                          </c:layout>
                          <c:dLblPos val="r"/>
                          <c:showLegendKey val="0"/>
                          <c:showVal val="1"/>
                          <c:showCatName val="0"/>
                          <c:showSerName val="0"/>
                          <c:showPercent val="0"/>
                          <c:showBubbleSize val="0"/>
                          <c:extLst>
                            <c:ext uri="{CE6537A1-D6FC-4f65-9D91-7224C49458BB}"/>
                          </c:extLst>
                        </c15:dLbl>
                      </c15:categoryFilterException>
                    </c15:categoryFilterExceptions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Data!$B$30</c15:sqref>
                        </c15:formulaRef>
                      </c:ext>
                    </c:extLst>
                    <c:strCache>
                      <c:ptCount val="1"/>
                      <c:pt idx="0">
                        <c:v>Depreciation/Amortisation</c:v>
                      </c:pt>
                    </c:strCache>
                  </c:strRef>
                </c:tx>
                <c:spPr>
                  <a:ln w="63500" cap="flat" cmpd="sng" algn="ctr">
                    <a:solidFill>
                      <a:schemeClr val="accent4"/>
                    </a:solidFill>
                    <a:prstDash val="solid"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60000"/>
                        <a:lumOff val="40000"/>
                      </a:schemeClr>
                    </a:solidFill>
                    <a:ln w="22225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:marker>
                <c:dLbls>
                  <c:dLbl>
                    <c:idx val="6"/>
                    <c:layout>
                      <c:manualLayout>
                        <c:x val="-6.3919103135363892E-2"/>
                        <c:y val="-3.7986585010207061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</c:extLst>
                  </c:dLbl>
                  <c:dLbl>
                    <c:idx val="7"/>
                    <c:layout>
                      <c:manualLayout>
                        <c:x val="-5.8751144479033145E-2"/>
                        <c:y val="-3.7986585010207109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</c:extLst>
                  </c:dLbl>
                  <c:dLbl>
                    <c:idx val="8"/>
                    <c:layout>
                      <c:manualLayout>
                        <c:x val="-6.3908307579018372E-2"/>
                        <c:y val="-2.1824981091191537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</c:extLst>
                  </c:dLbl>
                  <c:dLbl>
                    <c:idx val="9"/>
                    <c:layout>
                      <c:manualLayout>
                        <c:x val="-3.5513258924134872E-2"/>
                        <c:y val="-3.6764004442718233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</c:extLst>
                  </c:dLbl>
                  <c:dLbl>
                    <c:idx val="10"/>
                    <c:layout>
                      <c:manualLayout>
                        <c:x val="-3.6389204312496912E-2"/>
                        <c:y val="-2.1911646463201075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lang="en-US" b="1"/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Data!$C$28:$U$28</c15:sqref>
                        </c15:fullRef>
                        <c15:formulaRef>
                          <c15:sqref>Data!$G$28:$U$28</c15:sqref>
                        </c15:formulaRef>
                      </c:ext>
                    </c:extLst>
                    <c:strCache>
                      <c:ptCount val="15"/>
                      <c:pt idx="0">
                        <c:v>2005-06</c:v>
                      </c:pt>
                      <c:pt idx="1">
                        <c:v>2006-07</c:v>
                      </c:pt>
                      <c:pt idx="2">
                        <c:v>2007-08</c:v>
                      </c:pt>
                      <c:pt idx="3">
                        <c:v>2008-09</c:v>
                      </c:pt>
                      <c:pt idx="4">
                        <c:v>2009-10</c:v>
                      </c:pt>
                      <c:pt idx="5">
                        <c:v>2010-11</c:v>
                      </c:pt>
                      <c:pt idx="6">
                        <c:v>2011-12</c:v>
                      </c:pt>
                      <c:pt idx="7">
                        <c:v>2012-13</c:v>
                      </c:pt>
                      <c:pt idx="8">
                        <c:v>2013-14</c:v>
                      </c:pt>
                      <c:pt idx="9">
                        <c:v>2014-15</c:v>
                      </c:pt>
                      <c:pt idx="10">
                        <c:v>2015-16</c:v>
                      </c:pt>
                      <c:pt idx="11">
                        <c:v>2016-17</c:v>
                      </c:pt>
                      <c:pt idx="12">
                        <c:v>2017-18</c:v>
                      </c:pt>
                      <c:pt idx="13">
                        <c:v>2018-19</c:v>
                      </c:pt>
                      <c:pt idx="14">
                        <c:v>2019-20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Data!$C$30:$U$30</c15:sqref>
                        </c15:fullRef>
                        <c15:formulaRef>
                          <c15:sqref>Data!$G$30:$U$30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5"/>
                      <c:pt idx="0">
                        <c:v>140</c:v>
                      </c:pt>
                      <c:pt idx="1">
                        <c:v>160</c:v>
                      </c:pt>
                      <c:pt idx="2">
                        <c:v>158</c:v>
                      </c:pt>
                      <c:pt idx="3">
                        <c:v>148</c:v>
                      </c:pt>
                      <c:pt idx="4">
                        <c:v>153.63999999999999</c:v>
                      </c:pt>
                      <c:pt idx="5">
                        <c:v>170.17</c:v>
                      </c:pt>
                      <c:pt idx="6">
                        <c:v>173.97</c:v>
                      </c:pt>
                      <c:pt idx="7">
                        <c:v>180.13</c:v>
                      </c:pt>
                      <c:pt idx="8">
                        <c:v>179.01</c:v>
                      </c:pt>
                      <c:pt idx="9">
                        <c:v>172.9</c:v>
                      </c:pt>
                      <c:pt idx="10">
                        <c:v>220</c:v>
                      </c:pt>
                      <c:pt idx="11">
                        <c:v>164</c:v>
                      </c:pt>
                      <c:pt idx="12">
                        <c:v>184</c:v>
                      </c:pt>
                      <c:pt idx="13">
                        <c:v>194</c:v>
                      </c:pt>
                      <c:pt idx="14">
                        <c:v>249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Data!$B$31</c15:sqref>
                        </c15:formulaRef>
                      </c:ext>
                    </c:extLst>
                    <c:strCache>
                      <c:ptCount val="1"/>
                      <c:pt idx="0">
                        <c:v>Deferred tax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Data!$C$28:$U$28</c15:sqref>
                        </c15:fullRef>
                        <c15:formulaRef>
                          <c15:sqref>Data!$G$28:$U$28</c15:sqref>
                        </c15:formulaRef>
                      </c:ext>
                    </c:extLst>
                    <c:strCache>
                      <c:ptCount val="15"/>
                      <c:pt idx="0">
                        <c:v>2005-06</c:v>
                      </c:pt>
                      <c:pt idx="1">
                        <c:v>2006-07</c:v>
                      </c:pt>
                      <c:pt idx="2">
                        <c:v>2007-08</c:v>
                      </c:pt>
                      <c:pt idx="3">
                        <c:v>2008-09</c:v>
                      </c:pt>
                      <c:pt idx="4">
                        <c:v>2009-10</c:v>
                      </c:pt>
                      <c:pt idx="5">
                        <c:v>2010-11</c:v>
                      </c:pt>
                      <c:pt idx="6">
                        <c:v>2011-12</c:v>
                      </c:pt>
                      <c:pt idx="7">
                        <c:v>2012-13</c:v>
                      </c:pt>
                      <c:pt idx="8">
                        <c:v>2013-14</c:v>
                      </c:pt>
                      <c:pt idx="9">
                        <c:v>2014-15</c:v>
                      </c:pt>
                      <c:pt idx="10">
                        <c:v>2015-16</c:v>
                      </c:pt>
                      <c:pt idx="11">
                        <c:v>2016-17</c:v>
                      </c:pt>
                      <c:pt idx="12">
                        <c:v>2017-18</c:v>
                      </c:pt>
                      <c:pt idx="13">
                        <c:v>2018-19</c:v>
                      </c:pt>
                      <c:pt idx="14">
                        <c:v>2019-20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Data!$C$31:$U$31</c15:sqref>
                        </c15:fullRef>
                        <c15:formulaRef>
                          <c15:sqref>Data!$G$31:$U$31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5"/>
                      <c:pt idx="0">
                        <c:v>-15.12</c:v>
                      </c:pt>
                      <c:pt idx="1">
                        <c:v>-52.08</c:v>
                      </c:pt>
                      <c:pt idx="2">
                        <c:v>-53.82</c:v>
                      </c:pt>
                      <c:pt idx="3">
                        <c:v>-43.64</c:v>
                      </c:pt>
                      <c:pt idx="4">
                        <c:v>-6.6</c:v>
                      </c:pt>
                      <c:pt idx="5">
                        <c:v>-0.92</c:v>
                      </c:pt>
                      <c:pt idx="6">
                        <c:v>-34.590000000000003</c:v>
                      </c:pt>
                      <c:pt idx="7">
                        <c:v>9.69</c:v>
                      </c:pt>
                      <c:pt idx="8">
                        <c:v>-21.64</c:v>
                      </c:pt>
                      <c:pt idx="9">
                        <c:v>-47.68</c:v>
                      </c:pt>
                      <c:pt idx="10">
                        <c:v>-44.01</c:v>
                      </c:pt>
                      <c:pt idx="11">
                        <c:v>120.79</c:v>
                      </c:pt>
                      <c:pt idx="12">
                        <c:v>43.41</c:v>
                      </c:pt>
                      <c:pt idx="13">
                        <c:v>43.41</c:v>
                      </c:pt>
                      <c:pt idx="14">
                        <c:v>-59.08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Data!$B$32</c15:sqref>
                        </c15:formulaRef>
                      </c:ext>
                    </c:extLst>
                    <c:strCache>
                      <c:ptCount val="1"/>
                      <c:pt idx="0">
                        <c:v>Total 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Data!$C$28:$U$28</c15:sqref>
                        </c15:fullRef>
                        <c15:formulaRef>
                          <c15:sqref>Data!$G$28:$U$28</c15:sqref>
                        </c15:formulaRef>
                      </c:ext>
                    </c:extLst>
                    <c:strCache>
                      <c:ptCount val="15"/>
                      <c:pt idx="0">
                        <c:v>2005-06</c:v>
                      </c:pt>
                      <c:pt idx="1">
                        <c:v>2006-07</c:v>
                      </c:pt>
                      <c:pt idx="2">
                        <c:v>2007-08</c:v>
                      </c:pt>
                      <c:pt idx="3">
                        <c:v>2008-09</c:v>
                      </c:pt>
                      <c:pt idx="4">
                        <c:v>2009-10</c:v>
                      </c:pt>
                      <c:pt idx="5">
                        <c:v>2010-11</c:v>
                      </c:pt>
                      <c:pt idx="6">
                        <c:v>2011-12</c:v>
                      </c:pt>
                      <c:pt idx="7">
                        <c:v>2012-13</c:v>
                      </c:pt>
                      <c:pt idx="8">
                        <c:v>2013-14</c:v>
                      </c:pt>
                      <c:pt idx="9">
                        <c:v>2014-15</c:v>
                      </c:pt>
                      <c:pt idx="10">
                        <c:v>2015-16</c:v>
                      </c:pt>
                      <c:pt idx="11">
                        <c:v>2016-17</c:v>
                      </c:pt>
                      <c:pt idx="12">
                        <c:v>2017-18</c:v>
                      </c:pt>
                      <c:pt idx="13">
                        <c:v>2018-19</c:v>
                      </c:pt>
                      <c:pt idx="14">
                        <c:v>2019-20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Data!$C$32:$U$32</c15:sqref>
                        </c15:fullRef>
                        <c15:formulaRef>
                          <c15:sqref>Data!$G$32:$U$32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5"/>
                      <c:pt idx="0">
                        <c:v>573.88</c:v>
                      </c:pt>
                      <c:pt idx="1">
                        <c:v>676.92</c:v>
                      </c:pt>
                      <c:pt idx="2">
                        <c:v>477.18</c:v>
                      </c:pt>
                      <c:pt idx="3">
                        <c:v>340.36</c:v>
                      </c:pt>
                      <c:pt idx="4">
                        <c:v>379.12</c:v>
                      </c:pt>
                      <c:pt idx="5">
                        <c:v>448.51</c:v>
                      </c:pt>
                      <c:pt idx="6">
                        <c:v>323.08</c:v>
                      </c:pt>
                      <c:pt idx="7">
                        <c:v>334.08</c:v>
                      </c:pt>
                      <c:pt idx="8">
                        <c:v>528.46</c:v>
                      </c:pt>
                      <c:pt idx="9">
                        <c:v>843.53</c:v>
                      </c:pt>
                      <c:pt idx="10">
                        <c:v>1385.99</c:v>
                      </c:pt>
                      <c:pt idx="11">
                        <c:v>2385.79</c:v>
                      </c:pt>
                      <c:pt idx="12">
                        <c:v>2272.41</c:v>
                      </c:pt>
                      <c:pt idx="13">
                        <c:v>2205.5</c:v>
                      </c:pt>
                      <c:pt idx="14">
                        <c:v>1571.24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Data!$B$33</c15:sqref>
                        </c15:formulaRef>
                      </c:ext>
                    </c:extLst>
                    <c:strCache>
                      <c:ptCount val="1"/>
                      <c:pt idx="0">
                        <c:v>No of Shares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Data!$C$28:$U$28</c15:sqref>
                        </c15:fullRef>
                        <c15:formulaRef>
                          <c15:sqref>Data!$G$28:$U$28</c15:sqref>
                        </c15:formulaRef>
                      </c:ext>
                    </c:extLst>
                    <c:strCache>
                      <c:ptCount val="15"/>
                      <c:pt idx="0">
                        <c:v>2005-06</c:v>
                      </c:pt>
                      <c:pt idx="1">
                        <c:v>2006-07</c:v>
                      </c:pt>
                      <c:pt idx="2">
                        <c:v>2007-08</c:v>
                      </c:pt>
                      <c:pt idx="3">
                        <c:v>2008-09</c:v>
                      </c:pt>
                      <c:pt idx="4">
                        <c:v>2009-10</c:v>
                      </c:pt>
                      <c:pt idx="5">
                        <c:v>2010-11</c:v>
                      </c:pt>
                      <c:pt idx="6">
                        <c:v>2011-12</c:v>
                      </c:pt>
                      <c:pt idx="7">
                        <c:v>2012-13</c:v>
                      </c:pt>
                      <c:pt idx="8">
                        <c:v>2013-14</c:v>
                      </c:pt>
                      <c:pt idx="9">
                        <c:v>2014-15</c:v>
                      </c:pt>
                      <c:pt idx="10">
                        <c:v>2015-16</c:v>
                      </c:pt>
                      <c:pt idx="11">
                        <c:v>2016-17</c:v>
                      </c:pt>
                      <c:pt idx="12">
                        <c:v>2017-18</c:v>
                      </c:pt>
                      <c:pt idx="13">
                        <c:v>2018-19</c:v>
                      </c:pt>
                      <c:pt idx="14">
                        <c:v>2019-20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Data!$C$33:$U$33</c15:sqref>
                        </c15:fullRef>
                        <c15:formulaRef>
                          <c15:sqref>Data!$G$33:$U$33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5"/>
                      <c:pt idx="0">
                        <c:v>73.56</c:v>
                      </c:pt>
                      <c:pt idx="1">
                        <c:v>73.56</c:v>
                      </c:pt>
                      <c:pt idx="2">
                        <c:v>73.56</c:v>
                      </c:pt>
                      <c:pt idx="3">
                        <c:v>73.56</c:v>
                      </c:pt>
                      <c:pt idx="4">
                        <c:v>73.56</c:v>
                      </c:pt>
                      <c:pt idx="5">
                        <c:v>73.56</c:v>
                      </c:pt>
                      <c:pt idx="6">
                        <c:v>73.56</c:v>
                      </c:pt>
                      <c:pt idx="7">
                        <c:v>73.56</c:v>
                      </c:pt>
                      <c:pt idx="8">
                        <c:v>73.56</c:v>
                      </c:pt>
                      <c:pt idx="9">
                        <c:v>73.56</c:v>
                      </c:pt>
                      <c:pt idx="10">
                        <c:v>73.56</c:v>
                      </c:pt>
                      <c:pt idx="11">
                        <c:v>73.56</c:v>
                      </c:pt>
                      <c:pt idx="12">
                        <c:v>73.56</c:v>
                      </c:pt>
                      <c:pt idx="13">
                        <c:v>73.56</c:v>
                      </c:pt>
                      <c:pt idx="14" formatCode="_(* #,##0.0000_);_(* \(#,##0.0000\);_(* &quot;-&quot;??_);_(@_)">
                        <c:v>73.563199999999995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Data!$B$35</c15:sqref>
                        </c15:formulaRef>
                      </c:ext>
                    </c:extLst>
                    <c:strCache>
                      <c:ptCount val="1"/>
                      <c:pt idx="0">
                        <c:v>CEPS</c:v>
                      </c:pt>
                    </c:strCache>
                  </c:strRef>
                </c:tx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Data!$C$28:$U$28</c15:sqref>
                        </c15:fullRef>
                        <c15:formulaRef>
                          <c15:sqref>Data!$G$28:$U$28</c15:sqref>
                        </c15:formulaRef>
                      </c:ext>
                    </c:extLst>
                    <c:strCache>
                      <c:ptCount val="15"/>
                      <c:pt idx="0">
                        <c:v>2005-06</c:v>
                      </c:pt>
                      <c:pt idx="1">
                        <c:v>2006-07</c:v>
                      </c:pt>
                      <c:pt idx="2">
                        <c:v>2007-08</c:v>
                      </c:pt>
                      <c:pt idx="3">
                        <c:v>2008-09</c:v>
                      </c:pt>
                      <c:pt idx="4">
                        <c:v>2009-10</c:v>
                      </c:pt>
                      <c:pt idx="5">
                        <c:v>2010-11</c:v>
                      </c:pt>
                      <c:pt idx="6">
                        <c:v>2011-12</c:v>
                      </c:pt>
                      <c:pt idx="7">
                        <c:v>2012-13</c:v>
                      </c:pt>
                      <c:pt idx="8">
                        <c:v>2013-14</c:v>
                      </c:pt>
                      <c:pt idx="9">
                        <c:v>2014-15</c:v>
                      </c:pt>
                      <c:pt idx="10">
                        <c:v>2015-16</c:v>
                      </c:pt>
                      <c:pt idx="11">
                        <c:v>2016-17</c:v>
                      </c:pt>
                      <c:pt idx="12">
                        <c:v>2017-18</c:v>
                      </c:pt>
                      <c:pt idx="13">
                        <c:v>2018-19</c:v>
                      </c:pt>
                      <c:pt idx="14">
                        <c:v>2019-20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Data!$C$35:$U$35</c15:sqref>
                        </c15:fullRef>
                        <c15:formulaRef>
                          <c15:sqref>Data!$G$35:$U$35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5"/>
                      <c:pt idx="0">
                        <c:v>7.8</c:v>
                      </c:pt>
                      <c:pt idx="1">
                        <c:v>9.1999999999999993</c:v>
                      </c:pt>
                      <c:pt idx="2">
                        <c:v>6.49</c:v>
                      </c:pt>
                      <c:pt idx="3">
                        <c:v>4.63</c:v>
                      </c:pt>
                      <c:pt idx="4">
                        <c:v>5.15</c:v>
                      </c:pt>
                      <c:pt idx="5">
                        <c:v>6.1</c:v>
                      </c:pt>
                      <c:pt idx="6">
                        <c:v>4.3899999999999997</c:v>
                      </c:pt>
                      <c:pt idx="7">
                        <c:v>4.54</c:v>
                      </c:pt>
                      <c:pt idx="8">
                        <c:v>7.18</c:v>
                      </c:pt>
                      <c:pt idx="9">
                        <c:v>11.47</c:v>
                      </c:pt>
                      <c:pt idx="10">
                        <c:v>18.84</c:v>
                      </c:pt>
                      <c:pt idx="11">
                        <c:v>32.43</c:v>
                      </c:pt>
                      <c:pt idx="12">
                        <c:v>30.89</c:v>
                      </c:pt>
                      <c:pt idx="13">
                        <c:v>29.98</c:v>
                      </c:pt>
                      <c:pt idx="14">
                        <c:v>21.36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-472697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US" sz="1200" b="1">
                <a:solidFill>
                  <a:schemeClr val="bg1"/>
                </a:solidFill>
              </a:defRPr>
            </a:pPr>
            <a:endParaRPr lang="en-US"/>
          </a:p>
        </c:txPr>
        <c:crossAx val="-472708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472708576"/>
        <c:scaling>
          <c:orientation val="minMax"/>
        </c:scaling>
        <c:delete val="0"/>
        <c:axPos val="l"/>
        <c:majorGridlines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lang="en-US" sz="1100" b="1">
                <a:solidFill>
                  <a:schemeClr val="bg1"/>
                </a:solidFill>
              </a:defRPr>
            </a:pPr>
            <a:endParaRPr lang="en-US"/>
          </a:p>
        </c:txPr>
        <c:crossAx val="-472697696"/>
        <c:crosses val="autoZero"/>
        <c:crossBetween val="between"/>
      </c:valAx>
      <c:spPr>
        <a:gradFill flip="none" rotWithShape="1">
          <a:gsLst>
            <a:gs pos="0">
              <a:schemeClr val="accent5">
                <a:lumMod val="60000"/>
                <a:lumOff val="40000"/>
              </a:schemeClr>
            </a:gs>
            <a:gs pos="35000">
              <a:schemeClr val="accent5">
                <a:lumMod val="40000"/>
                <a:lumOff val="60000"/>
              </a:schemeClr>
            </a:gs>
            <a:gs pos="100000">
              <a:schemeClr val="accent5">
                <a:lumMod val="20000"/>
                <a:lumOff val="80000"/>
              </a:schemeClr>
            </a:gs>
          </a:gsLst>
          <a:lin ang="5400000" scaled="1"/>
          <a:tileRect/>
        </a:gradFill>
        <a:ln w="25400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8.9882223837777539E-2"/>
          <c:y val="8.0637827740663123E-2"/>
          <c:w val="0.36692285341941272"/>
          <c:h val="0.21286384668187741"/>
        </c:manualLayout>
      </c:layout>
      <c:overlay val="0"/>
      <c:spPr>
        <a:solidFill>
          <a:srgbClr val="002060"/>
        </a:solidFill>
      </c:spPr>
      <c:txPr>
        <a:bodyPr/>
        <a:lstStyle/>
        <a:p>
          <a:pPr>
            <a:defRPr lang="en-US" sz="1400" b="1">
              <a:solidFill>
                <a:schemeClr val="bg1"/>
              </a:solidFill>
            </a:defRPr>
          </a:pPr>
          <a:endParaRPr lang="en-US"/>
        </a:p>
      </c:txPr>
    </c:legend>
    <c:plotVisOnly val="1"/>
    <c:dispBlanksAs val="zero"/>
    <c:showDLblsOverMax val="0"/>
  </c:chart>
  <c:spPr>
    <a:solidFill>
      <a:srgbClr val="002060"/>
    </a:solidFill>
    <a:ln w="9525" cap="flat" cmpd="sng" algn="ctr">
      <a:solidFill>
        <a:schemeClr val="dk1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 alignWithMargins="0"/>
    <c:pageMargins b="1" l="0.75000000000000322" r="0.75000000000000322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Distribution of Sales Value FY 2008-09 ($ 103.98 /bbl)</a:t>
            </a:r>
          </a:p>
        </c:rich>
      </c:tx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0_);\(#,##0.00\)" sourceLinked="0"/>
            <c:spPr>
              <a:noFill/>
              <a:ln w="25400">
                <a:noFill/>
              </a:ln>
            </c:spPr>
            <c:txPr>
              <a:bodyPr rot="-960000" vert="horz"/>
              <a:lstStyle/>
              <a:p>
                <a:pPr algn="ctr">
                  <a:defRPr lang="en-US" sz="150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Data!#REF!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Data!#REF!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5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  <c:showDLblsOverMax val="0"/>
  </c:chart>
  <c:spPr>
    <a:gradFill rotWithShape="0">
      <a:gsLst>
        <a:gs pos="0">
          <a:srgbClr val="FFFFCC"/>
        </a:gs>
        <a:gs pos="100000">
          <a:srgbClr val="99CC00"/>
        </a:gs>
      </a:gsLst>
      <a:path path="rect">
        <a:fillToRect r="100000" b="100000"/>
      </a:path>
    </a:gra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322" r="0.75000000000000322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48"/>
    </mc:Choice>
    <mc:Fallback>
      <c:style val="48"/>
    </mc:Fallback>
  </mc:AlternateContent>
  <c:chart>
    <c:title>
      <c:tx>
        <c:rich>
          <a:bodyPr/>
          <a:lstStyle/>
          <a:p>
            <a:pPr>
              <a:defRPr sz="1800" b="1"/>
            </a:pPr>
            <a:r>
              <a:rPr lang="en-US"/>
              <a:t>Capacity Utilisation (%)</a:t>
            </a:r>
          </a:p>
        </c:rich>
      </c:tx>
      <c:overlay val="0"/>
    </c:title>
    <c:autoTitleDeleted val="0"/>
    <c:view3D>
      <c:rotX val="20"/>
      <c:hPercent val="50"/>
      <c:rotY val="40"/>
      <c:depthPercent val="100"/>
      <c:rAngAx val="1"/>
    </c:view3D>
    <c:floor>
      <c:thickness val="0"/>
      <c:spPr>
        <a:solidFill>
          <a:srgbClr val="C00000"/>
        </a:solidFill>
      </c:spPr>
    </c:floor>
    <c:sideWall>
      <c:thickness val="0"/>
      <c:spPr>
        <a:solidFill>
          <a:srgbClr val="00B0F0"/>
        </a:solidFill>
        <a:ln w="6350" cap="flat" cmpd="sng" algn="ctr">
          <a:solidFill>
            <a:schemeClr val="dk1"/>
          </a:solidFill>
          <a:prstDash val="solid"/>
        </a:ln>
        <a:effectLst/>
      </c:spPr>
    </c:sideWall>
    <c:backWall>
      <c:thickness val="0"/>
      <c:spPr>
        <a:gradFill flip="none" rotWithShape="1">
          <a:gsLst>
            <a:gs pos="0">
              <a:schemeClr val="accent5">
                <a:lumMod val="60000"/>
                <a:lumOff val="40000"/>
              </a:schemeClr>
            </a:gs>
            <a:gs pos="100000">
              <a:schemeClr val="accent2">
                <a:lumMod val="60000"/>
                <a:lumOff val="40000"/>
              </a:schemeClr>
            </a:gs>
            <a:gs pos="94000">
              <a:srgbClr val="92D050"/>
            </a:gs>
            <a:gs pos="57000">
              <a:srgbClr val="00B0F0"/>
            </a:gs>
          </a:gsLst>
          <a:lin ang="5400000" scaled="1"/>
          <a:tileRect/>
        </a:gradFill>
        <a:ln w="6350" cap="flat" cmpd="sng" algn="ctr">
          <a:solidFill>
            <a:schemeClr val="dk1"/>
          </a:solidFill>
          <a:prstDash val="solid"/>
        </a:ln>
        <a:effectLst/>
      </c:spPr>
    </c:backWall>
    <c:plotArea>
      <c:layout>
        <c:manualLayout>
          <c:layoutTarget val="inner"/>
          <c:xMode val="edge"/>
          <c:yMode val="edge"/>
          <c:x val="1.213817231265113E-2"/>
          <c:y val="9.9366502038466933E-2"/>
          <c:w val="0.98786182768734887"/>
          <c:h val="0.79220853054419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Data!$B$167</c:f>
              <c:strCache>
                <c:ptCount val="1"/>
                <c:pt idx="0">
                  <c:v>Capacity Utilisation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Pt>
            <c:idx val="14"/>
            <c:invertIfNegative val="0"/>
            <c:bubble3D val="0"/>
          </c:dPt>
          <c:dLbls>
            <c:dLbl>
              <c:idx val="0"/>
              <c:layout>
                <c:manualLayout>
                  <c:x val="8.9485448104253129E-3"/>
                  <c:y val="-7.3529411764705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3639322738287159E-3"/>
                  <c:y val="-2.3410724845952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0715719078206871E-3"/>
                  <c:y val="-1.4234865160019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8553196432857436E-3"/>
                  <c:y val="-1.6528830081502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4.9720584060961885E-3"/>
                  <c:y val="-1.668579508282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6.1647956740122313E-3"/>
                  <c:y val="-1.17839352372158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5.0715719078206871E-3"/>
                  <c:y val="-9.33282468725310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1931427744758827E-2"/>
                  <c:y val="-1.6371865080182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4.7729218062796527E-3"/>
                  <c:y val="-1.6371865080182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6.4634457755532154E-3"/>
                  <c:y val="-1.6371865080182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6.2643091757366796E-3"/>
                  <c:y val="-1.40779001586990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3.6796980400881593E-3"/>
                  <c:y val="-1.4234865160019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5.0715719078206871E-3"/>
                  <c:y val="-1.40779001586990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9.2471935110182701E-3"/>
                  <c:y val="-9.17585968593272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2.2877145759880933E-3"/>
                  <c:y val="-9.33282468725310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chemeClr val="accent3">
                  <a:lumMod val="20000"/>
                  <a:lumOff val="80000"/>
                </a:schemeClr>
              </a:solidFill>
              <a:ln>
                <a:solidFill>
                  <a:schemeClr val="tx2"/>
                </a:solidFill>
              </a:ln>
            </c:spPr>
            <c:txPr>
              <a:bodyPr/>
              <a:lstStyle/>
              <a:p>
                <a:pPr>
                  <a:defRPr b="1">
                    <a:solidFill>
                      <a:srgbClr val="00206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Data!$G$167:$U$167</c:f>
              <c:strCache>
                <c:ptCount val="15"/>
                <c:pt idx="0">
                  <c:v>2005-06</c:v>
                </c:pt>
                <c:pt idx="1">
                  <c:v>2006-07</c:v>
                </c:pt>
                <c:pt idx="2">
                  <c:v>2007-08</c:v>
                </c:pt>
                <c:pt idx="3">
                  <c:v>2008-09</c:v>
                </c:pt>
                <c:pt idx="4">
                  <c:v>2009-10</c:v>
                </c:pt>
                <c:pt idx="5">
                  <c:v>2010-11</c:v>
                </c:pt>
                <c:pt idx="6">
                  <c:v>2011-12</c:v>
                </c:pt>
                <c:pt idx="7">
                  <c:v>2012-13</c:v>
                </c:pt>
                <c:pt idx="8">
                  <c:v>2013-14</c:v>
                </c:pt>
                <c:pt idx="9">
                  <c:v>2014-15</c:v>
                </c:pt>
                <c:pt idx="10">
                  <c:v>2015-16</c:v>
                </c:pt>
                <c:pt idx="11">
                  <c:v>2016-17</c:v>
                </c:pt>
                <c:pt idx="12">
                  <c:v>2017-18</c:v>
                </c:pt>
                <c:pt idx="13">
                  <c:v>2018-19</c:v>
                </c:pt>
                <c:pt idx="14">
                  <c:v>2019-20</c:v>
                </c:pt>
              </c:strCache>
            </c:strRef>
          </c:cat>
          <c:val>
            <c:numRef>
              <c:f>Data!$G$170:$U$170</c:f>
              <c:numCache>
                <c:formatCode>0%</c:formatCode>
                <c:ptCount val="15"/>
                <c:pt idx="0">
                  <c:v>0.71</c:v>
                </c:pt>
                <c:pt idx="1">
                  <c:v>0.83</c:v>
                </c:pt>
                <c:pt idx="2">
                  <c:v>0.86</c:v>
                </c:pt>
                <c:pt idx="3">
                  <c:v>0.75</c:v>
                </c:pt>
                <c:pt idx="4">
                  <c:v>0.87</c:v>
                </c:pt>
                <c:pt idx="5">
                  <c:v>0.75</c:v>
                </c:pt>
                <c:pt idx="6">
                  <c:v>0.94</c:v>
                </c:pt>
                <c:pt idx="7">
                  <c:v>0.83</c:v>
                </c:pt>
                <c:pt idx="8">
                  <c:v>0.87</c:v>
                </c:pt>
                <c:pt idx="9">
                  <c:v>0.93</c:v>
                </c:pt>
                <c:pt idx="10">
                  <c:v>0.84</c:v>
                </c:pt>
                <c:pt idx="11">
                  <c:v>0.89</c:v>
                </c:pt>
                <c:pt idx="12">
                  <c:v>0.94</c:v>
                </c:pt>
                <c:pt idx="13">
                  <c:v>0.97</c:v>
                </c:pt>
                <c:pt idx="14">
                  <c:v>0.79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138"/>
        <c:shape val="cylinder"/>
        <c:axId val="-472705312"/>
        <c:axId val="-472707488"/>
        <c:axId val="0"/>
      </c:bar3DChart>
      <c:catAx>
        <c:axId val="-47270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 lang="en-US" sz="1100" b="1" i="0" u="none" strike="noStrike" baseline="0">
                <a:solidFill>
                  <a:srgbClr val="00206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472707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472707488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solidFill>
                  <a:srgbClr val="002060"/>
                </a:solidFill>
              </a:defRPr>
            </a:pPr>
            <a:endParaRPr lang="en-US"/>
          </a:p>
        </c:txPr>
        <c:crossAx val="-472705312"/>
        <c:crosses val="autoZero"/>
        <c:crossBetween val="between"/>
      </c:valAx>
      <c:spPr>
        <a:solidFill>
          <a:schemeClr val="bg1"/>
        </a:solidFill>
        <a:ln w="25400">
          <a:solidFill>
            <a:srgbClr val="002060"/>
          </a:solidFill>
        </a:ln>
      </c:spPr>
    </c:plotArea>
    <c:plotVisOnly val="1"/>
    <c:dispBlanksAs val="gap"/>
    <c:showDLblsOverMax val="0"/>
  </c:chart>
  <c:spPr>
    <a:solidFill>
      <a:srgbClr val="002060"/>
    </a:solidFill>
    <a:scene3d>
      <a:camera prst="orthographicFront"/>
      <a:lightRig rig="threePt" dir="t"/>
    </a:scene3d>
    <a:sp3d prstMaterial="matte"/>
  </c:spPr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366" r="0.75000000000000366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Usage Analysis - Day Wise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0"/>
          <c:order val="1"/>
          <c:spPr>
            <a:solidFill>
              <a:srgbClr val="9999FF"/>
            </a:solidFill>
            <a:ln w="25400">
              <a:solidFill>
                <a:srgbClr val="00008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472702592"/>
        <c:axId val="-47270150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472706400"/>
        <c:axId val="-472705856"/>
      </c:lineChart>
      <c:catAx>
        <c:axId val="-472702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472701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472701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472702592"/>
        <c:crosses val="autoZero"/>
        <c:crossBetween val="between"/>
      </c:valAx>
      <c:catAx>
        <c:axId val="-472706400"/>
        <c:scaling>
          <c:orientation val="minMax"/>
        </c:scaling>
        <c:delete val="1"/>
        <c:axPos val="b"/>
        <c:majorTickMark val="out"/>
        <c:minorTickMark val="none"/>
        <c:tickLblPos val="nextTo"/>
        <c:crossAx val="-472705856"/>
        <c:crosses val="autoZero"/>
        <c:auto val="0"/>
        <c:lblAlgn val="ctr"/>
        <c:lblOffset val="100"/>
        <c:noMultiLvlLbl val="0"/>
      </c:catAx>
      <c:valAx>
        <c:axId val="-472705856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472706400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366" r="0.75000000000000366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22</xdr:row>
      <xdr:rowOff>123824</xdr:rowOff>
    </xdr:from>
    <xdr:to>
      <xdr:col>16</xdr:col>
      <xdr:colOff>152400</xdr:colOff>
      <xdr:row>49</xdr:row>
      <xdr:rowOff>123825</xdr:rowOff>
    </xdr:to>
    <xdr:graphicFrame macro="">
      <xdr:nvGraphicFramePr>
        <xdr:cNvPr id="26569765" name="Chart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161925</xdr:colOff>
      <xdr:row>1</xdr:row>
      <xdr:rowOff>104776</xdr:rowOff>
    </xdr:from>
    <xdr:to>
      <xdr:col>15</xdr:col>
      <xdr:colOff>371475</xdr:colOff>
      <xdr:row>21</xdr:row>
      <xdr:rowOff>38100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0</xdr:row>
      <xdr:rowOff>104775</xdr:rowOff>
    </xdr:from>
    <xdr:to>
      <xdr:col>13</xdr:col>
      <xdr:colOff>171449</xdr:colOff>
      <xdr:row>30</xdr:row>
      <xdr:rowOff>152400</xdr:rowOff>
    </xdr:to>
    <xdr:graphicFrame macro="">
      <xdr:nvGraphicFramePr>
        <xdr:cNvPr id="2659536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180975</xdr:colOff>
      <xdr:row>32</xdr:row>
      <xdr:rowOff>0</xdr:rowOff>
    </xdr:from>
    <xdr:to>
      <xdr:col>12</xdr:col>
      <xdr:colOff>238125</xdr:colOff>
      <xdr:row>60</xdr:row>
      <xdr:rowOff>133350</xdr:rowOff>
    </xdr:to>
    <xdr:graphicFrame macro="">
      <xdr:nvGraphicFramePr>
        <xdr:cNvPr id="2659536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0</xdr:rowOff>
    </xdr:from>
    <xdr:to>
      <xdr:col>11</xdr:col>
      <xdr:colOff>581025</xdr:colOff>
      <xdr:row>29</xdr:row>
      <xdr:rowOff>152400</xdr:rowOff>
    </xdr:to>
    <xdr:graphicFrame macro="">
      <xdr:nvGraphicFramePr>
        <xdr:cNvPr id="265984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55</xdr:row>
      <xdr:rowOff>133350</xdr:rowOff>
    </xdr:from>
    <xdr:to>
      <xdr:col>10</xdr:col>
      <xdr:colOff>581025</xdr:colOff>
      <xdr:row>91</xdr:row>
      <xdr:rowOff>133350</xdr:rowOff>
    </xdr:to>
    <xdr:graphicFrame macro="">
      <xdr:nvGraphicFramePr>
        <xdr:cNvPr id="2659845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180975</xdr:colOff>
      <xdr:row>32</xdr:row>
      <xdr:rowOff>9525</xdr:rowOff>
    </xdr:from>
    <xdr:to>
      <xdr:col>10</xdr:col>
      <xdr:colOff>304800</xdr:colOff>
      <xdr:row>53</xdr:row>
      <xdr:rowOff>0</xdr:rowOff>
    </xdr:to>
    <xdr:graphicFrame macro="">
      <xdr:nvGraphicFramePr>
        <xdr:cNvPr id="2659845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133350</xdr:rowOff>
    </xdr:from>
    <xdr:to>
      <xdr:col>13</xdr:col>
      <xdr:colOff>200025</xdr:colOff>
      <xdr:row>50</xdr:row>
      <xdr:rowOff>38100</xdr:rowOff>
    </xdr:to>
    <xdr:graphicFrame macro="">
      <xdr:nvGraphicFramePr>
        <xdr:cNvPr id="266025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24</xdr:row>
      <xdr:rowOff>133350</xdr:rowOff>
    </xdr:from>
    <xdr:to>
      <xdr:col>13</xdr:col>
      <xdr:colOff>152400</xdr:colOff>
      <xdr:row>48</xdr:row>
      <xdr:rowOff>142875</xdr:rowOff>
    </xdr:to>
    <xdr:graphicFrame macro="">
      <xdr:nvGraphicFramePr>
        <xdr:cNvPr id="2660253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76200</xdr:rowOff>
    </xdr:from>
    <xdr:to>
      <xdr:col>12</xdr:col>
      <xdr:colOff>523875</xdr:colOff>
      <xdr:row>25</xdr:row>
      <xdr:rowOff>76200</xdr:rowOff>
    </xdr:to>
    <xdr:graphicFrame macro="">
      <xdr:nvGraphicFramePr>
        <xdr:cNvPr id="2660560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27</xdr:row>
      <xdr:rowOff>9525</xdr:rowOff>
    </xdr:from>
    <xdr:to>
      <xdr:col>12</xdr:col>
      <xdr:colOff>504825</xdr:colOff>
      <xdr:row>53</xdr:row>
      <xdr:rowOff>0</xdr:rowOff>
    </xdr:to>
    <xdr:graphicFrame macro="">
      <xdr:nvGraphicFramePr>
        <xdr:cNvPr id="26605605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30</xdr:row>
      <xdr:rowOff>9526</xdr:rowOff>
    </xdr:from>
    <xdr:to>
      <xdr:col>15</xdr:col>
      <xdr:colOff>222250</xdr:colOff>
      <xdr:row>52</xdr:row>
      <xdr:rowOff>42333</xdr:rowOff>
    </xdr:to>
    <xdr:graphicFrame macro="">
      <xdr:nvGraphicFramePr>
        <xdr:cNvPr id="26572854" name="Chart 10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0</xdr:row>
      <xdr:rowOff>114300</xdr:rowOff>
    </xdr:from>
    <xdr:to>
      <xdr:col>14</xdr:col>
      <xdr:colOff>247650</xdr:colOff>
      <xdr:row>28</xdr:row>
      <xdr:rowOff>19050</xdr:rowOff>
    </xdr:to>
    <xdr:graphicFrame macro="">
      <xdr:nvGraphicFramePr>
        <xdr:cNvPr id="26572855" name="Chart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104775</xdr:colOff>
      <xdr:row>90</xdr:row>
      <xdr:rowOff>83992</xdr:rowOff>
    </xdr:from>
    <xdr:to>
      <xdr:col>15</xdr:col>
      <xdr:colOff>400050</xdr:colOff>
      <xdr:row>119</xdr:row>
      <xdr:rowOff>105639</xdr:rowOff>
    </xdr:to>
    <xdr:graphicFrame macro="">
      <xdr:nvGraphicFramePr>
        <xdr:cNvPr id="26572856" name="Chart 10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142874</xdr:colOff>
      <xdr:row>55</xdr:row>
      <xdr:rowOff>1</xdr:rowOff>
    </xdr:from>
    <xdr:to>
      <xdr:col>15</xdr:col>
      <xdr:colOff>411692</xdr:colOff>
      <xdr:row>80</xdr:row>
      <xdr:rowOff>71437</xdr:rowOff>
    </xdr:to>
    <xdr:graphicFrame macro="">
      <xdr:nvGraphicFramePr>
        <xdr:cNvPr id="5" name="Chart 10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1828800</xdr:colOff>
      <xdr:row>99</xdr:row>
      <xdr:rowOff>0</xdr:rowOff>
    </xdr:from>
    <xdr:to>
      <xdr:col>5</xdr:col>
      <xdr:colOff>3533775</xdr:colOff>
      <xdr:row>99</xdr:row>
      <xdr:rowOff>0</xdr:rowOff>
    </xdr:to>
    <xdr:graphicFrame macro="">
      <xdr:nvGraphicFramePr>
        <xdr:cNvPr id="265769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38099</xdr:colOff>
      <xdr:row>0</xdr:row>
      <xdr:rowOff>47626</xdr:rowOff>
    </xdr:from>
    <xdr:to>
      <xdr:col>6</xdr:col>
      <xdr:colOff>313764</xdr:colOff>
      <xdr:row>30</xdr:row>
      <xdr:rowOff>95251</xdr:rowOff>
    </xdr:to>
    <xdr:graphicFrame macro="">
      <xdr:nvGraphicFramePr>
        <xdr:cNvPr id="26576933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9525</xdr:rowOff>
    </xdr:from>
    <xdr:to>
      <xdr:col>0</xdr:col>
      <xdr:colOff>0</xdr:colOff>
      <xdr:row>25</xdr:row>
      <xdr:rowOff>0</xdr:rowOff>
    </xdr:to>
    <xdr:graphicFrame macro="">
      <xdr:nvGraphicFramePr>
        <xdr:cNvPr id="265800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57150</xdr:colOff>
      <xdr:row>0</xdr:row>
      <xdr:rowOff>238126</xdr:rowOff>
    </xdr:from>
    <xdr:to>
      <xdr:col>17</xdr:col>
      <xdr:colOff>226219</xdr:colOff>
      <xdr:row>24</xdr:row>
      <xdr:rowOff>59532</xdr:rowOff>
    </xdr:to>
    <xdr:graphicFrame macro="">
      <xdr:nvGraphicFramePr>
        <xdr:cNvPr id="2658004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28</xdr:row>
      <xdr:rowOff>38100</xdr:rowOff>
    </xdr:from>
    <xdr:to>
      <xdr:col>17</xdr:col>
      <xdr:colOff>400050</xdr:colOff>
      <xdr:row>55</xdr:row>
      <xdr:rowOff>107156</xdr:rowOff>
    </xdr:to>
    <xdr:graphicFrame macro="">
      <xdr:nvGraphicFramePr>
        <xdr:cNvPr id="26580042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104775</xdr:colOff>
      <xdr:row>61</xdr:row>
      <xdr:rowOff>123825</xdr:rowOff>
    </xdr:from>
    <xdr:to>
      <xdr:col>17</xdr:col>
      <xdr:colOff>457200</xdr:colOff>
      <xdr:row>91</xdr:row>
      <xdr:rowOff>85725</xdr:rowOff>
    </xdr:to>
    <xdr:graphicFrame macro="">
      <xdr:nvGraphicFramePr>
        <xdr:cNvPr id="2658004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0.41219</cdr:x>
      <cdr:y>0.00459</cdr:y>
    </cdr:from>
    <cdr:to>
      <cdr:x>0.7315</cdr:x>
      <cdr:y>0.08486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05101" y="19050"/>
          <a:ext cx="20955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0.41219</cdr:x>
      <cdr:y>0.00459</cdr:y>
    </cdr:from>
    <cdr:to>
      <cdr:x>0.7315</cdr:x>
      <cdr:y>0.08486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05101" y="19050"/>
          <a:ext cx="20955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0.09636</cdr:x>
      <cdr:y>0.1648</cdr:y>
    </cdr:from>
    <cdr:to>
      <cdr:x>0.19773</cdr:x>
      <cdr:y>0.22646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869156" y="700088"/>
          <a:ext cx="914400" cy="2619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solidFill>
            <a:srgbClr val="002060"/>
          </a:solidFill>
        </a:ln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r>
            <a:rPr lang="en-IN" sz="1800">
              <a:solidFill>
                <a:srgbClr val="002060"/>
              </a:solidFill>
            </a:rPr>
            <a:t>₹</a:t>
          </a:r>
          <a:r>
            <a:rPr lang="en-IN" sz="1800" baseline="0">
              <a:solidFill>
                <a:srgbClr val="002060"/>
              </a:solidFill>
            </a:rPr>
            <a:t> Crores</a:t>
          </a:r>
          <a:endParaRPr lang="en-IN" sz="1800">
            <a:solidFill>
              <a:srgbClr val="002060"/>
            </a:solidFill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0.41219</cdr:x>
      <cdr:y>0.00459</cdr:y>
    </cdr:from>
    <cdr:to>
      <cdr:x>0.7315</cdr:x>
      <cdr:y>0.08486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05101" y="19050"/>
          <a:ext cx="20955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0.41219</cdr:x>
      <cdr:y>0.00459</cdr:y>
    </cdr:from>
    <cdr:to>
      <cdr:x>0.7315</cdr:x>
      <cdr:y>0.08486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705101" y="19050"/>
          <a:ext cx="20955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0.41219</cdr:x>
      <cdr:y>0.00459</cdr:y>
    </cdr:from>
    <cdr:to>
      <cdr:x>0.7315</cdr:x>
      <cdr:y>0.08486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705101" y="19050"/>
          <a:ext cx="2095500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157</xdr:row>
      <xdr:rowOff>0</xdr:rowOff>
    </xdr:from>
    <xdr:to>
      <xdr:col>6</xdr:col>
      <xdr:colOff>66675</xdr:colOff>
      <xdr:row>157</xdr:row>
      <xdr:rowOff>0</xdr:rowOff>
    </xdr:to>
    <xdr:graphicFrame macro="">
      <xdr:nvGraphicFramePr>
        <xdr:cNvPr id="2658523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38100</xdr:colOff>
      <xdr:row>157</xdr:row>
      <xdr:rowOff>0</xdr:rowOff>
    </xdr:from>
    <xdr:to>
      <xdr:col>14</xdr:col>
      <xdr:colOff>133350</xdr:colOff>
      <xdr:row>157</xdr:row>
      <xdr:rowOff>0</xdr:rowOff>
    </xdr:to>
    <xdr:graphicFrame macro="">
      <xdr:nvGraphicFramePr>
        <xdr:cNvPr id="26585233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123825</xdr:colOff>
      <xdr:row>157</xdr:row>
      <xdr:rowOff>0</xdr:rowOff>
    </xdr:from>
    <xdr:to>
      <xdr:col>9</xdr:col>
      <xdr:colOff>104775</xdr:colOff>
      <xdr:row>157</xdr:row>
      <xdr:rowOff>0</xdr:rowOff>
    </xdr:to>
    <xdr:graphicFrame macro="">
      <xdr:nvGraphicFramePr>
        <xdr:cNvPr id="26585234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190500</xdr:colOff>
      <xdr:row>0</xdr:row>
      <xdr:rowOff>104775</xdr:rowOff>
    </xdr:from>
    <xdr:to>
      <xdr:col>11</xdr:col>
      <xdr:colOff>161925</xdr:colOff>
      <xdr:row>23</xdr:row>
      <xdr:rowOff>123825</xdr:rowOff>
    </xdr:to>
    <xdr:graphicFrame macro="">
      <xdr:nvGraphicFramePr>
        <xdr:cNvPr id="26585235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152400</xdr:colOff>
      <xdr:row>25</xdr:row>
      <xdr:rowOff>85725</xdr:rowOff>
    </xdr:from>
    <xdr:to>
      <xdr:col>14</xdr:col>
      <xdr:colOff>180975</xdr:colOff>
      <xdr:row>48</xdr:row>
      <xdr:rowOff>142875</xdr:rowOff>
    </xdr:to>
    <xdr:graphicFrame macro="">
      <xdr:nvGraphicFramePr>
        <xdr:cNvPr id="26585236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152400</xdr:colOff>
      <xdr:row>124</xdr:row>
      <xdr:rowOff>133350</xdr:rowOff>
    </xdr:from>
    <xdr:to>
      <xdr:col>11</xdr:col>
      <xdr:colOff>28575</xdr:colOff>
      <xdr:row>140</xdr:row>
      <xdr:rowOff>152400</xdr:rowOff>
    </xdr:to>
    <xdr:graphicFrame macro="">
      <xdr:nvGraphicFramePr>
        <xdr:cNvPr id="26585237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133350</xdr:colOff>
      <xdr:row>143</xdr:row>
      <xdr:rowOff>95250</xdr:rowOff>
    </xdr:from>
    <xdr:to>
      <xdr:col>11</xdr:col>
      <xdr:colOff>47625</xdr:colOff>
      <xdr:row>164</xdr:row>
      <xdr:rowOff>57150</xdr:rowOff>
    </xdr:to>
    <xdr:graphicFrame macro="">
      <xdr:nvGraphicFramePr>
        <xdr:cNvPr id="26585238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168</xdr:row>
      <xdr:rowOff>0</xdr:rowOff>
    </xdr:from>
    <xdr:to>
      <xdr:col>12</xdr:col>
      <xdr:colOff>209550</xdr:colOff>
      <xdr:row>183</xdr:row>
      <xdr:rowOff>76200</xdr:rowOff>
    </xdr:to>
    <xdr:graphicFrame macro="">
      <xdr:nvGraphicFramePr>
        <xdr:cNvPr id="26585239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47625</xdr:rowOff>
    </xdr:from>
    <xdr:to>
      <xdr:col>12</xdr:col>
      <xdr:colOff>257175</xdr:colOff>
      <xdr:row>24</xdr:row>
      <xdr:rowOff>95250</xdr:rowOff>
    </xdr:to>
    <xdr:graphicFrame macro="">
      <xdr:nvGraphicFramePr>
        <xdr:cNvPr id="2601783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hairman's%20Report\April-06\Sales-Marke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ICING\LPG\LPG%202005-06\LPG%20RTP%20JUNE%20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nnual%20Report%20Data\Users\jayantad\Desktop\Main%20accounts\Annual%20Report%20Data\FY%202012-13\Backup\Revised%20Sch%20VI_2012_Div%20Fin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nnual%20Report%20Data\Users\jayantad\Desktop\Main%20accounts\Annual%20Report%20Data\FY%202012-13\Backup\BS_March%202011_Final_Dividen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nnual%20Report%20Data\Bikram's%20Documents\Accounts%20Closing_09-10\12.March'10\Financials\BS_March'10_Div_Fin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evajitj\AppData\Local\Microsoft\Windows\Temporary%20Internet%20Files\Content.Outlook\BW1CSVZ2\Perfomance%20Profile_%202015-16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nnual%20Report%20Data\Perfomance%20Profile_%202014-1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nnual%20Report%20Data\Users\jayantad\Desktop\Main%20accounts\Annual%20Report%20Data\FY%202012-13\Perfomance%20Profile_%202010-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hairman's%20Report\March'06\Sales-410500-March'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trisonkuk\Local%20Settings\Temporary%20Internet%20Files\OLK23\Copy%20of%20IEBR.2005-2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UP\DDRIVE\Multiproduct\Deregulation\Bja\Fortnightly%20rtps\I.1.8.04\Price%20Band\New.mshsdrtp.23.7.04.Industr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Product%20prices%20for%20Business%20Plan%2004-05(last%20three%20yrs%20excl%2002-0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MS%20HSD%20Pricing%20Model%20BP%2004-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B.PLAN%202004-05(P&amp;P%20input)%2019.03.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B.PLAN%202004-05%20-rev%2012th%20may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B.PLAN%202004-05(P&amp;P%20input)%2012.04.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n-OMC"/>
      <sheetName val="Sheet1"/>
    </sheetNames>
    <sheetDataSet>
      <sheetData sheetId="0" refreshError="1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ss Margins"/>
      <sheetName val="Cyl Compensation"/>
      <sheetName val="TERM.CHGS"/>
      <sheetName val="FOB-Q"/>
      <sheetName val="Tranchart-Freights"/>
      <sheetName val="LPG-Master Data"/>
      <sheetName val="CIF DATA"/>
      <sheetName val="TAIPP"/>
      <sheetName val="RTPs-apr o3 to mar 04"/>
      <sheetName val="Code"/>
      <sheetName val="PL FRT"/>
      <sheetName val="Port Charges"/>
      <sheetName val="Clarkson Frt-Rastanura"/>
      <sheetName val="Diff Ocn Frt"/>
      <sheetName val="ROAD TARIFF"/>
      <sheetName val="BP DIST MASTER"/>
      <sheetName val="BP Dist"/>
      <sheetName val="Sales"/>
      <sheetName val="BP COST PRICE"/>
      <sheetName val="Subsidy-Allowed"/>
      <sheetName val="BP Subsidy"/>
      <sheetName val="Subsidy Loss"/>
      <sheetName val="lpg pp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"/>
      <sheetName val="PL"/>
      <sheetName val="3"/>
      <sheetName val="4"/>
      <sheetName val="5-6"/>
      <sheetName val="7"/>
      <sheetName val="8"/>
      <sheetName val="9-11"/>
      <sheetName val="12"/>
      <sheetName val="13"/>
      <sheetName val="14"/>
      <sheetName val="15"/>
      <sheetName val="16-24"/>
      <sheetName val="25-34"/>
      <sheetName val="35"/>
      <sheetName val="35-45"/>
      <sheetName val="sub-sch-pl"/>
      <sheetName val="sub-sch-bs"/>
      <sheetName val="new_trial"/>
      <sheetName val="old_trial"/>
      <sheetName val="PL-MIS"/>
      <sheetName val="sub-sch-pl-mis"/>
      <sheetName val="Dividend"/>
      <sheetName val="IT"/>
      <sheetName val="DT"/>
      <sheetName val="Title"/>
    </sheetNames>
    <sheetDataSet>
      <sheetData sheetId="0" refreshError="1">
        <row r="72">
          <cell r="H72">
            <v>88.94</v>
          </cell>
        </row>
        <row r="76">
          <cell r="H76">
            <v>7.98</v>
          </cell>
        </row>
      </sheetData>
      <sheetData sheetId="1" refreshError="1">
        <row r="19">
          <cell r="H19">
            <v>29.16</v>
          </cell>
        </row>
        <row r="20">
          <cell r="H20">
            <v>170.17</v>
          </cell>
        </row>
        <row r="32">
          <cell r="H32">
            <v>143.51</v>
          </cell>
        </row>
        <row r="33">
          <cell r="H33">
            <v>-0.92</v>
          </cell>
        </row>
        <row r="34">
          <cell r="H34">
            <v>-7.72</v>
          </cell>
        </row>
        <row r="39">
          <cell r="H39">
            <v>279.26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v-w"/>
      <sheetName val="t-u"/>
      <sheetName val="r-s"/>
      <sheetName val="p-q"/>
      <sheetName val="n-o"/>
      <sheetName val="l-m"/>
      <sheetName val="k"/>
      <sheetName val="i-j"/>
      <sheetName val="g-h"/>
      <sheetName val="e-f"/>
      <sheetName val="d1"/>
      <sheetName val="d"/>
      <sheetName val="c"/>
      <sheetName val="a-b"/>
      <sheetName val="PL"/>
      <sheetName val="BS"/>
      <sheetName val="sub-sch-bs"/>
      <sheetName val="sub-sch-pl"/>
      <sheetName val="PL-MIS"/>
      <sheetName val="sub-sch-pl-mis"/>
      <sheetName val="Analysis"/>
      <sheetName val="Working"/>
      <sheetName val="Dividend"/>
      <sheetName val="new_trial"/>
      <sheetName val="old_trial"/>
      <sheetName val="FBT"/>
      <sheetName val="IT"/>
      <sheetName val="DT"/>
      <sheetName val="Title"/>
      <sheetName val="linka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8">
          <cell r="H28">
            <v>153.63999999999999</v>
          </cell>
        </row>
        <row r="37">
          <cell r="H37">
            <v>-6.6</v>
          </cell>
        </row>
        <row r="39">
          <cell r="H39">
            <v>232.08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"/>
      <sheetName val="v"/>
      <sheetName val="t-u"/>
      <sheetName val="r-s"/>
      <sheetName val="p-q"/>
      <sheetName val="n-o"/>
      <sheetName val="l-m"/>
      <sheetName val="k"/>
      <sheetName val="i-j"/>
      <sheetName val="g-h"/>
      <sheetName val="e-f"/>
      <sheetName val="d"/>
      <sheetName val="c"/>
      <sheetName val="a-b"/>
      <sheetName val="PL"/>
      <sheetName val="BS"/>
      <sheetName val="sub-sch-pl"/>
      <sheetName val="sub-sch-bs"/>
      <sheetName val="DIV CAL"/>
      <sheetName val="old_trial"/>
      <sheetName val="NEW-TRIAL COPY"/>
      <sheetName val="PL-MIS"/>
      <sheetName val="sub-sch-pl-mis"/>
      <sheetName val="FBT"/>
      <sheetName val="2009-10"/>
      <sheetName val="Return"/>
      <sheetName val="Title"/>
      <sheetName val="new_trial"/>
      <sheetName val="linka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0">
          <cell r="K10">
            <v>2450.04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ing"/>
      <sheetName val="Report"/>
      <sheetName val="Year at a Glance"/>
      <sheetName val="Financial Results"/>
      <sheetName val="Sheet1"/>
    </sheetNames>
    <sheetDataSet>
      <sheetData sheetId="0">
        <row r="426">
          <cell r="C426">
            <v>3879.59</v>
          </cell>
        </row>
        <row r="427">
          <cell r="C427">
            <v>1427.51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ing"/>
      <sheetName val="Report"/>
      <sheetName val="Year at a Glance"/>
      <sheetName val="Financial Results"/>
      <sheetName val="Sheet1"/>
    </sheetNames>
    <sheetDataSet>
      <sheetData sheetId="0">
        <row r="70">
          <cell r="C70">
            <v>10823.41</v>
          </cell>
        </row>
        <row r="423">
          <cell r="C423">
            <v>4331.4799999999996</v>
          </cell>
        </row>
        <row r="424">
          <cell r="C424">
            <v>2619.2600000000002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ing"/>
      <sheetName val="Report"/>
      <sheetName val="Year at a Glance"/>
      <sheetName val="Financial Results"/>
    </sheetNames>
    <sheetDataSet>
      <sheetData sheetId="0" refreshError="1">
        <row r="5">
          <cell r="C5">
            <v>2250.2199999999998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10500"/>
      <sheetName val="Sheet1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TS_BE-06-07@2.5"/>
      <sheetName val="TS_RE-05-06@2.2"/>
      <sheetName val="price"/>
      <sheetName val="wrkg-exp"/>
      <sheetName val="Loan Details"/>
      <sheetName val="PL"/>
      <sheetName val="IEB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7">
          <cell r="O47" t="str">
            <v>FORM -G (Continued)</v>
          </cell>
          <cell r="Y47" t="str">
            <v>Statement-II(Contd.)</v>
          </cell>
        </row>
        <row r="49">
          <cell r="Y49" t="str">
            <v>( Rs. in Crores)</v>
          </cell>
        </row>
        <row r="51">
          <cell r="O51" t="str">
            <v>Sl.No.</v>
          </cell>
          <cell r="Q51" t="str">
            <v>Description</v>
          </cell>
          <cell r="R51" t="str">
            <v xml:space="preserve">Ninth </v>
          </cell>
          <cell r="S51" t="str">
            <v>Tenth</v>
          </cell>
          <cell r="T51" t="str">
            <v>2002-03</v>
          </cell>
          <cell r="U51" t="str">
            <v>2003-04</v>
          </cell>
          <cell r="V51" t="str">
            <v>2004-05</v>
          </cell>
          <cell r="W51" t="str">
            <v>2005-06</v>
          </cell>
          <cell r="X51" t="str">
            <v>2005-06</v>
          </cell>
          <cell r="Y51" t="str">
            <v>2006-07</v>
          </cell>
        </row>
        <row r="52">
          <cell r="R52" t="str">
            <v>Plan(Actuals) #</v>
          </cell>
          <cell r="S52" t="str">
            <v>Plan(Allocated)</v>
          </cell>
          <cell r="T52" t="str">
            <v>(Actual)</v>
          </cell>
          <cell r="U52" t="str">
            <v>(Actual)</v>
          </cell>
          <cell r="V52" t="str">
            <v>RE</v>
          </cell>
          <cell r="W52" t="str">
            <v>BE</v>
          </cell>
          <cell r="X52" t="str">
            <v>RE</v>
          </cell>
          <cell r="Y52" t="str">
            <v>BE</v>
          </cell>
        </row>
        <row r="53">
          <cell r="O53">
            <v>1</v>
          </cell>
          <cell r="Q53">
            <v>2</v>
          </cell>
          <cell r="R53">
            <v>3</v>
          </cell>
          <cell r="S53">
            <v>4</v>
          </cell>
          <cell r="T53">
            <v>5</v>
          </cell>
          <cell r="U53">
            <v>6</v>
          </cell>
          <cell r="V53">
            <v>7</v>
          </cell>
          <cell r="W53">
            <v>8</v>
          </cell>
          <cell r="X53">
            <v>9</v>
          </cell>
          <cell r="Y53">
            <v>10</v>
          </cell>
        </row>
        <row r="54">
          <cell r="O54" t="str">
            <v/>
          </cell>
          <cell r="P54" t="str">
            <v/>
          </cell>
        </row>
        <row r="55">
          <cell r="O55">
            <v>4</v>
          </cell>
          <cell r="P55" t="str">
            <v>Accretion (+) or Decretion(-) of Stocks</v>
          </cell>
          <cell r="R55">
            <v>38.5</v>
          </cell>
          <cell r="S55">
            <v>41</v>
          </cell>
          <cell r="T55">
            <v>34.65</v>
          </cell>
          <cell r="U55">
            <v>210.12</v>
          </cell>
          <cell r="V55">
            <v>96.49</v>
          </cell>
          <cell r="W55">
            <v>-20.05</v>
          </cell>
          <cell r="X55">
            <v>0</v>
          </cell>
          <cell r="Y55">
            <v>0</v>
          </cell>
        </row>
        <row r="56">
          <cell r="P56" t="str">
            <v>of finished products</v>
          </cell>
        </row>
        <row r="57">
          <cell r="A57" t="str">
            <v>FORM - C</v>
          </cell>
          <cell r="K57" t="str">
            <v xml:space="preserve">               STATEMENT -1(C)</v>
          </cell>
        </row>
        <row r="58">
          <cell r="A58" t="str">
            <v>SCHEME OF FINANCING OF ANNUAL PLAN  2002-03 (ACTUALS) 2003-04 (ACTUALS) 2004-05 ( RE) 2005-06 (BE &amp; RE) 2006-07 (BE)</v>
          </cell>
          <cell r="O58">
            <v>5</v>
          </cell>
          <cell r="P58" t="str">
            <v>Gross Profits / Loss</v>
          </cell>
          <cell r="R58">
            <v>573.36</v>
          </cell>
          <cell r="S58">
            <v>1621.38</v>
          </cell>
          <cell r="T58">
            <v>457.51</v>
          </cell>
          <cell r="U58">
            <v>481.84</v>
          </cell>
          <cell r="V58">
            <v>443.79</v>
          </cell>
          <cell r="W58">
            <v>260.07</v>
          </cell>
          <cell r="X58">
            <v>-2525.5</v>
          </cell>
          <cell r="Y58">
            <v>-2774.54</v>
          </cell>
        </row>
        <row r="60">
          <cell r="A60" t="str">
            <v>Department / Ministry : Petroleum / MOP &amp; NG</v>
          </cell>
          <cell r="K60" t="str">
            <v>( Rs. in Crores)</v>
          </cell>
          <cell r="O60">
            <v>6</v>
          </cell>
          <cell r="P60" t="str">
            <v xml:space="preserve">Interest payments to : </v>
          </cell>
        </row>
        <row r="61">
          <cell r="F61" t="str">
            <v>2004-05 (RE)</v>
          </cell>
        </row>
        <row r="62">
          <cell r="A62" t="str">
            <v>Sl</v>
          </cell>
          <cell r="B62" t="str">
            <v xml:space="preserve">Name of the </v>
          </cell>
          <cell r="C62" t="str">
            <v xml:space="preserve">Retained </v>
          </cell>
          <cell r="D62" t="str">
            <v xml:space="preserve">Add </v>
          </cell>
          <cell r="E62" t="str">
            <v xml:space="preserve">Deduct </v>
          </cell>
          <cell r="F62" t="str">
            <v xml:space="preserve">Add carry </v>
          </cell>
          <cell r="G62" t="str">
            <v xml:space="preserve">Total </v>
          </cell>
          <cell r="H62" t="str">
            <v>Bonds /</v>
          </cell>
          <cell r="I62" t="str">
            <v>ECB/</v>
          </cell>
          <cell r="J62" t="str">
            <v>Other</v>
          </cell>
          <cell r="K62" t="str">
            <v>Total</v>
          </cell>
          <cell r="P62" t="str">
            <v>i)</v>
          </cell>
          <cell r="Q62" t="str">
            <v>Central Government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</row>
        <row r="63">
          <cell r="A63" t="str">
            <v>No</v>
          </cell>
          <cell r="B63" t="str">
            <v>PSU</v>
          </cell>
          <cell r="C63" t="str">
            <v>Profit</v>
          </cell>
          <cell r="D63" t="str">
            <v>Depreciation</v>
          </cell>
          <cell r="E63" t="str">
            <v>Adjustments</v>
          </cell>
          <cell r="F63" t="str">
            <v xml:space="preserve">forward </v>
          </cell>
          <cell r="G63" t="str">
            <v xml:space="preserve">Internal </v>
          </cell>
          <cell r="H63" t="str">
            <v>Debentures/</v>
          </cell>
          <cell r="I63" t="str">
            <v>Suppliers</v>
          </cell>
          <cell r="K63" t="str">
            <v>IEBR</v>
          </cell>
          <cell r="P63" t="str">
            <v>ii)</v>
          </cell>
          <cell r="Q63" t="str">
            <v xml:space="preserve">Others </v>
          </cell>
          <cell r="R63">
            <v>232.76</v>
          </cell>
          <cell r="S63">
            <v>546.92999999999995</v>
          </cell>
          <cell r="T63">
            <v>140.52000000000001</v>
          </cell>
          <cell r="U63">
            <v>104.61</v>
          </cell>
          <cell r="V63">
            <v>63.2</v>
          </cell>
          <cell r="W63">
            <v>47.76</v>
          </cell>
          <cell r="X63">
            <v>0</v>
          </cell>
          <cell r="Y63">
            <v>0</v>
          </cell>
        </row>
        <row r="64">
          <cell r="D64" t="str">
            <v xml:space="preserve"> + write-off</v>
          </cell>
          <cell r="F64" t="str">
            <v>Surplus</v>
          </cell>
          <cell r="G64" t="str">
            <v>Resources</v>
          </cell>
          <cell r="I64" t="str">
            <v>Credit</v>
          </cell>
          <cell r="P64" t="str">
            <v>iii)</v>
          </cell>
          <cell r="Q64" t="str">
            <v>Total (6)</v>
          </cell>
          <cell r="R64">
            <v>232.76</v>
          </cell>
          <cell r="S64">
            <v>546.92999999999995</v>
          </cell>
          <cell r="T64">
            <v>140.52000000000001</v>
          </cell>
          <cell r="U64">
            <v>104.61</v>
          </cell>
          <cell r="V64">
            <v>63.2</v>
          </cell>
          <cell r="W64">
            <v>47.76</v>
          </cell>
          <cell r="X64">
            <v>0</v>
          </cell>
          <cell r="Y64">
            <v>0</v>
          </cell>
        </row>
        <row r="65">
          <cell r="A65">
            <v>1</v>
          </cell>
          <cell r="B65">
            <v>2</v>
          </cell>
          <cell r="C65">
            <v>3</v>
          </cell>
          <cell r="D65">
            <v>4</v>
          </cell>
          <cell r="E65">
            <v>5</v>
          </cell>
          <cell r="F65">
            <v>6</v>
          </cell>
          <cell r="G65">
            <v>7</v>
          </cell>
          <cell r="H65">
            <v>8</v>
          </cell>
          <cell r="I65">
            <v>9</v>
          </cell>
          <cell r="J65">
            <v>10</v>
          </cell>
          <cell r="K65">
            <v>11</v>
          </cell>
        </row>
        <row r="66">
          <cell r="G66" t="str">
            <v>(Col.3+4-5+6)</v>
          </cell>
          <cell r="K66" t="str">
            <v>(Col. 7 to 10)</v>
          </cell>
          <cell r="O66">
            <v>7</v>
          </cell>
          <cell r="P66" t="str">
            <v>Provision for Income Tax &amp; Deferred Tax</v>
          </cell>
          <cell r="R66">
            <v>144.37</v>
          </cell>
          <cell r="S66">
            <v>84.61</v>
          </cell>
          <cell r="T66">
            <v>142.36000000000001</v>
          </cell>
          <cell r="U66">
            <v>162.28</v>
          </cell>
          <cell r="V66">
            <v>127.55</v>
          </cell>
          <cell r="W66">
            <v>30.36</v>
          </cell>
          <cell r="X66">
            <v>0</v>
          </cell>
          <cell r="Y66">
            <v>0</v>
          </cell>
        </row>
        <row r="68">
          <cell r="A68">
            <v>1</v>
          </cell>
          <cell r="B68" t="str">
            <v xml:space="preserve">Numaligarh </v>
          </cell>
          <cell r="C68">
            <v>253.04</v>
          </cell>
          <cell r="D68">
            <v>234.88</v>
          </cell>
          <cell r="E68">
            <v>470.15</v>
          </cell>
          <cell r="F68">
            <v>66.81</v>
          </cell>
          <cell r="G68">
            <v>84.58</v>
          </cell>
          <cell r="H68" t="str">
            <v xml:space="preserve"> -</v>
          </cell>
          <cell r="I68" t="str">
            <v xml:space="preserve"> -</v>
          </cell>
          <cell r="J68">
            <v>0</v>
          </cell>
          <cell r="K68">
            <v>84.58</v>
          </cell>
          <cell r="O68">
            <v>8</v>
          </cell>
          <cell r="P68" t="str">
            <v>Dividend payment to Central Government</v>
          </cell>
        </row>
        <row r="69">
          <cell r="B69" t="str">
            <v xml:space="preserve">Refinery </v>
          </cell>
        </row>
        <row r="70">
          <cell r="B70" t="str">
            <v>Ltd.</v>
          </cell>
          <cell r="O70">
            <v>9</v>
          </cell>
          <cell r="P70" t="str">
            <v>Investment in securities if obligatory</v>
          </cell>
        </row>
        <row r="71">
          <cell r="P71" t="str">
            <v>due to statutory or other requirements</v>
          </cell>
        </row>
        <row r="73">
          <cell r="O73">
            <v>10</v>
          </cell>
          <cell r="P73" t="str">
            <v>Retained Profits / Surplus carried over to</v>
          </cell>
          <cell r="R73">
            <v>196.23</v>
          </cell>
          <cell r="S73">
            <v>989.84</v>
          </cell>
          <cell r="T73">
            <v>174.63</v>
          </cell>
          <cell r="U73">
            <v>214.95</v>
          </cell>
          <cell r="V73">
            <v>253.04</v>
          </cell>
          <cell r="W73">
            <v>181.95</v>
          </cell>
          <cell r="X73">
            <v>-2525.5</v>
          </cell>
          <cell r="Y73">
            <v>-2774.54</v>
          </cell>
        </row>
        <row r="74">
          <cell r="P74" t="str">
            <v>Part - II (item No. 1 minus item No. 2 to 9)</v>
          </cell>
          <cell r="U74">
            <v>0</v>
          </cell>
        </row>
        <row r="75">
          <cell r="B75" t="str">
            <v xml:space="preserve">TOTAL </v>
          </cell>
        </row>
        <row r="76">
          <cell r="B76" t="str">
            <v>PUBLIC</v>
          </cell>
          <cell r="C76">
            <v>253.04</v>
          </cell>
          <cell r="D76">
            <v>234.88</v>
          </cell>
          <cell r="E76">
            <v>470.15</v>
          </cell>
          <cell r="F76">
            <v>66.81</v>
          </cell>
          <cell r="G76">
            <v>84.58</v>
          </cell>
          <cell r="H76" t="str">
            <v xml:space="preserve"> -</v>
          </cell>
          <cell r="I76" t="str">
            <v xml:space="preserve"> -</v>
          </cell>
          <cell r="J76">
            <v>0</v>
          </cell>
          <cell r="K76">
            <v>84.58</v>
          </cell>
        </row>
        <row r="77">
          <cell r="B77" t="str">
            <v>SECTOR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RA"/>
      <sheetName val="BASIC INPUT"/>
      <sheetName val="INLAND DIFFERENTIALS"/>
      <sheetName val="CONFIGURATION"/>
      <sheetName val="FOB QUOTES"/>
      <sheetName val="GLOBAL ALERT"/>
      <sheetName val="EX-STOR.HISTORY"/>
      <sheetName val="WT.AVE RTP.VS.EXSTORAGE"/>
      <sheetName val="REFINRY RTP HISTORY"/>
      <sheetName val="REFINERY GROSS MARGINS"/>
      <sheetName val="REFINERY VOL"/>
      <sheetName val="RTP RON 90.5"/>
      <sheetName val="LIGHTERAGE-HALDIA"/>
      <sheetName val="RLY TARIFF"/>
      <sheetName val="Pipeline dist"/>
      <sheetName val="METRO RSP.APR97-SEPT00"/>
      <sheetName val="MS IPP-93"/>
      <sheetName val="HSDRTP 0.5S "/>
      <sheetName val="RTP SUMMARY"/>
      <sheetName val="METRO RSP 1.1.01 ONWARD"/>
      <sheetName val="FORNIGHTLY METRO RSP"/>
      <sheetName val="APM-NRF+SS"/>
      <sheetName val="IN.REF+PL TOPs DIST"/>
      <sheetName val="DEPOT-LINKAGES-DIST-FRT"/>
      <sheetName val="ROAD TARIFF "/>
      <sheetName val="LOSSGAIN.JSP.03-04"/>
      <sheetName val="LOSSGAIN.JSS.04-05"/>
      <sheetName val="IPR VOLUMES"/>
      <sheetName val="METHODOLOGY"/>
      <sheetName val="PPAC INPUTS"/>
      <sheetName val="PORT VOL"/>
      <sheetName val="PROD SHARING VOLUMES"/>
      <sheetName val="LOSSGAIN.JSP.04-05"/>
      <sheetName val="VOL DISRIBUTION"/>
      <sheetName val="Wt.AVG DATA"/>
      <sheetName val="IPPLOSS-ASSVAL"/>
      <sheetName val="IPPLOSS.WT AVE"/>
      <sheetName val="BUNKER"/>
      <sheetName val="PPAC SUM"/>
      <sheetName val="HSDRTP 0.25S"/>
      <sheetName val="MSRTP-88"/>
      <sheetName val="MS PRICE BAND"/>
      <sheetName val="HSD PRICE BAND"/>
      <sheetName val="CRUDE RATIO"/>
      <sheetName val="BAND ESPP SUMMARY"/>
      <sheetName val="METRO RSP PBU"/>
      <sheetName val="PRICE BAND ANALYSIS"/>
      <sheetName val="IMPROVE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ptha"/>
      <sheetName val="Jet Kero"/>
      <sheetName val="MS"/>
      <sheetName val="hsd"/>
      <sheetName val="FO"/>
      <sheetName val="lpg"/>
      <sheetName val="Ben &amp; To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>
        <row r="4">
          <cell r="C4" t="str">
            <v>April</v>
          </cell>
          <cell r="D4" t="str">
            <v>May</v>
          </cell>
          <cell r="E4" t="str">
            <v>June</v>
          </cell>
          <cell r="F4" t="str">
            <v>July</v>
          </cell>
          <cell r="G4" t="str">
            <v>August</v>
          </cell>
          <cell r="H4" t="str">
            <v>September</v>
          </cell>
          <cell r="I4" t="str">
            <v>October</v>
          </cell>
          <cell r="J4" t="str">
            <v>November</v>
          </cell>
          <cell r="K4" t="str">
            <v>December</v>
          </cell>
          <cell r="L4" t="str">
            <v>January</v>
          </cell>
          <cell r="M4" t="str">
            <v>February</v>
          </cell>
          <cell r="N4" t="str">
            <v>March</v>
          </cell>
        </row>
        <row r="6">
          <cell r="C6">
            <v>23380</v>
          </cell>
          <cell r="D6">
            <v>26280</v>
          </cell>
          <cell r="E6">
            <v>28400</v>
          </cell>
          <cell r="F6">
            <v>33915</v>
          </cell>
          <cell r="G6">
            <v>44025</v>
          </cell>
          <cell r="H6">
            <v>53335</v>
          </cell>
        </row>
        <row r="7">
          <cell r="C7">
            <v>21860</v>
          </cell>
          <cell r="D7">
            <v>16250</v>
          </cell>
          <cell r="E7">
            <v>14290</v>
          </cell>
          <cell r="F7">
            <v>16680</v>
          </cell>
          <cell r="G7">
            <v>17315</v>
          </cell>
          <cell r="H7">
            <v>20235</v>
          </cell>
          <cell r="I7">
            <v>18370</v>
          </cell>
          <cell r="J7">
            <v>18320</v>
          </cell>
          <cell r="K7">
            <v>20755</v>
          </cell>
          <cell r="L7">
            <v>22215</v>
          </cell>
          <cell r="M7">
            <v>23845</v>
          </cell>
          <cell r="N7">
            <v>22710</v>
          </cell>
        </row>
        <row r="10">
          <cell r="C10">
            <v>22620</v>
          </cell>
          <cell r="D10">
            <v>21265</v>
          </cell>
          <cell r="E10">
            <v>21345</v>
          </cell>
          <cell r="F10">
            <v>25297.5</v>
          </cell>
          <cell r="G10">
            <v>30670</v>
          </cell>
          <cell r="H10">
            <v>36785</v>
          </cell>
          <cell r="I10">
            <v>18370</v>
          </cell>
          <cell r="J10">
            <v>18320</v>
          </cell>
          <cell r="K10">
            <v>20755</v>
          </cell>
          <cell r="L10">
            <v>22215</v>
          </cell>
          <cell r="M10">
            <v>23845</v>
          </cell>
          <cell r="N10">
            <v>22710</v>
          </cell>
        </row>
        <row r="13">
          <cell r="C13">
            <v>20660</v>
          </cell>
          <cell r="D13">
            <v>22275</v>
          </cell>
          <cell r="E13">
            <v>23715</v>
          </cell>
          <cell r="F13">
            <v>24845</v>
          </cell>
          <cell r="G13">
            <v>29455</v>
          </cell>
          <cell r="H13">
            <v>35165</v>
          </cell>
        </row>
        <row r="14">
          <cell r="C14">
            <v>19515</v>
          </cell>
          <cell r="D14">
            <v>14660</v>
          </cell>
          <cell r="E14">
            <v>14200</v>
          </cell>
          <cell r="F14">
            <v>17275</v>
          </cell>
          <cell r="G14">
            <v>18470</v>
          </cell>
          <cell r="H14">
            <v>20930</v>
          </cell>
          <cell r="I14">
            <v>19490</v>
          </cell>
          <cell r="J14">
            <v>19820</v>
          </cell>
          <cell r="K14">
            <v>21515</v>
          </cell>
          <cell r="L14">
            <v>22025</v>
          </cell>
          <cell r="M14">
            <v>22930</v>
          </cell>
          <cell r="N14">
            <v>21320</v>
          </cell>
        </row>
        <row r="17">
          <cell r="C17">
            <v>19515</v>
          </cell>
          <cell r="D17">
            <v>14660</v>
          </cell>
          <cell r="E17">
            <v>14200</v>
          </cell>
          <cell r="F17">
            <v>17275</v>
          </cell>
          <cell r="G17">
            <v>18470</v>
          </cell>
          <cell r="H17">
            <v>20930</v>
          </cell>
          <cell r="I17">
            <v>19490</v>
          </cell>
          <cell r="J17">
            <v>19820</v>
          </cell>
          <cell r="K17">
            <v>21515</v>
          </cell>
          <cell r="L17">
            <v>22025</v>
          </cell>
          <cell r="M17">
            <v>22930</v>
          </cell>
          <cell r="N17">
            <v>21320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 INPUT"/>
      <sheetName val="MS IPP-88"/>
      <sheetName val="MS IPP-88 1% Ben"/>
      <sheetName val="MS IPP-91 1% Ben"/>
      <sheetName val="HSD 0.25S"/>
      <sheetName val="HSD 0.05S"/>
      <sheetName val="HSD 0.035S"/>
    </sheetNames>
    <sheetDataSet>
      <sheetData sheetId="0"/>
      <sheetData sheetId="1">
        <row r="5">
          <cell r="F5">
            <v>38078</v>
          </cell>
          <cell r="G5">
            <v>38108</v>
          </cell>
          <cell r="H5">
            <v>38139</v>
          </cell>
          <cell r="I5">
            <v>38169</v>
          </cell>
          <cell r="J5">
            <v>38200</v>
          </cell>
          <cell r="K5">
            <v>38231</v>
          </cell>
          <cell r="L5">
            <v>38261</v>
          </cell>
          <cell r="M5">
            <v>38292</v>
          </cell>
          <cell r="N5">
            <v>38322</v>
          </cell>
          <cell r="O5">
            <v>38353</v>
          </cell>
          <cell r="P5">
            <v>38384</v>
          </cell>
          <cell r="Q5">
            <v>38412</v>
          </cell>
        </row>
        <row r="6">
          <cell r="F6" t="str">
            <v>2004-05</v>
          </cell>
        </row>
        <row r="7">
          <cell r="F7">
            <v>38.691971542483643</v>
          </cell>
          <cell r="G7">
            <v>8.5</v>
          </cell>
          <cell r="H7">
            <v>8.5</v>
          </cell>
          <cell r="I7">
            <v>8.5</v>
          </cell>
          <cell r="J7">
            <v>8.5</v>
          </cell>
          <cell r="K7">
            <v>8.5</v>
          </cell>
          <cell r="L7">
            <v>8.5</v>
          </cell>
          <cell r="M7">
            <v>8.5</v>
          </cell>
          <cell r="N7">
            <v>8.5</v>
          </cell>
          <cell r="O7">
            <v>8.5</v>
          </cell>
          <cell r="P7">
            <v>8.5</v>
          </cell>
          <cell r="Q7">
            <v>8.5</v>
          </cell>
        </row>
        <row r="8">
          <cell r="F8">
            <v>38.691971542483643</v>
          </cell>
          <cell r="G8">
            <v>8.5</v>
          </cell>
          <cell r="H8">
            <v>8.5</v>
          </cell>
          <cell r="I8">
            <v>8.5</v>
          </cell>
          <cell r="J8">
            <v>8.5</v>
          </cell>
          <cell r="K8">
            <v>8.5</v>
          </cell>
          <cell r="L8">
            <v>8.5</v>
          </cell>
          <cell r="M8">
            <v>8.5</v>
          </cell>
          <cell r="N8">
            <v>8.5</v>
          </cell>
          <cell r="O8">
            <v>8.5</v>
          </cell>
          <cell r="P8">
            <v>8.5</v>
          </cell>
          <cell r="Q8">
            <v>8.5</v>
          </cell>
        </row>
        <row r="9">
          <cell r="F9">
            <v>38.691971542483643</v>
          </cell>
          <cell r="G9">
            <v>8.5</v>
          </cell>
          <cell r="H9">
            <v>8.5</v>
          </cell>
          <cell r="I9">
            <v>8.5</v>
          </cell>
          <cell r="J9">
            <v>8.5</v>
          </cell>
          <cell r="K9">
            <v>8.5</v>
          </cell>
          <cell r="L9">
            <v>8.5</v>
          </cell>
          <cell r="M9">
            <v>8.5</v>
          </cell>
          <cell r="N9">
            <v>8.5</v>
          </cell>
          <cell r="O9">
            <v>8.5</v>
          </cell>
          <cell r="P9">
            <v>8.5</v>
          </cell>
          <cell r="Q9">
            <v>8.5</v>
          </cell>
        </row>
        <row r="10">
          <cell r="F10">
            <v>7.49</v>
          </cell>
          <cell r="G10">
            <v>7.49</v>
          </cell>
          <cell r="H10">
            <v>7.49</v>
          </cell>
          <cell r="I10">
            <v>7.49</v>
          </cell>
          <cell r="J10">
            <v>7.49</v>
          </cell>
          <cell r="K10">
            <v>7.49</v>
          </cell>
          <cell r="L10">
            <v>7.49</v>
          </cell>
          <cell r="M10">
            <v>7.49</v>
          </cell>
          <cell r="N10">
            <v>7.49</v>
          </cell>
          <cell r="O10">
            <v>7.49</v>
          </cell>
          <cell r="P10">
            <v>7.49</v>
          </cell>
          <cell r="Q10">
            <v>7.49</v>
          </cell>
        </row>
        <row r="11">
          <cell r="F11">
            <v>248.38333333333333</v>
          </cell>
          <cell r="G11">
            <v>248.38333333333333</v>
          </cell>
          <cell r="H11">
            <v>248.38333333333333</v>
          </cell>
          <cell r="I11">
            <v>299.38333333333333</v>
          </cell>
          <cell r="J11">
            <v>299.38333333333333</v>
          </cell>
          <cell r="K11">
            <v>299.38333333333333</v>
          </cell>
          <cell r="L11">
            <v>299.38333333333333</v>
          </cell>
          <cell r="M11">
            <v>299.38333333333333</v>
          </cell>
          <cell r="N11">
            <v>299.38333333333333</v>
          </cell>
          <cell r="O11">
            <v>299.38333333333333</v>
          </cell>
          <cell r="P11">
            <v>299.38333333333333</v>
          </cell>
          <cell r="Q11">
            <v>299.38333333333333</v>
          </cell>
        </row>
        <row r="12">
          <cell r="F12">
            <v>18.603911666666665</v>
          </cell>
          <cell r="G12">
            <v>18.603911666666665</v>
          </cell>
          <cell r="H12">
            <v>18.603911666666665</v>
          </cell>
          <cell r="I12">
            <v>22.423811666666666</v>
          </cell>
          <cell r="J12">
            <v>22.423811666666666</v>
          </cell>
          <cell r="K12">
            <v>22.423811666666666</v>
          </cell>
          <cell r="L12">
            <v>22.423811666666666</v>
          </cell>
          <cell r="M12">
            <v>22.423811666666666</v>
          </cell>
          <cell r="N12">
            <v>22.423811666666666</v>
          </cell>
          <cell r="O12">
            <v>22.423811666666666</v>
          </cell>
          <cell r="P12">
            <v>22.423811666666666</v>
          </cell>
          <cell r="Q12">
            <v>22.423811666666666</v>
          </cell>
        </row>
        <row r="13">
          <cell r="F13">
            <v>8.5</v>
          </cell>
          <cell r="G13">
            <v>8.5</v>
          </cell>
          <cell r="H13">
            <v>8.5</v>
          </cell>
          <cell r="I13">
            <v>8.5</v>
          </cell>
          <cell r="J13">
            <v>8.5</v>
          </cell>
          <cell r="K13">
            <v>8.5</v>
          </cell>
          <cell r="L13">
            <v>8.5</v>
          </cell>
          <cell r="M13">
            <v>8.5</v>
          </cell>
          <cell r="N13">
            <v>8.5</v>
          </cell>
          <cell r="O13">
            <v>8.5</v>
          </cell>
          <cell r="P13">
            <v>8.5</v>
          </cell>
          <cell r="Q13">
            <v>8.5</v>
          </cell>
        </row>
        <row r="14">
          <cell r="F14">
            <v>2.1886954901960785</v>
          </cell>
          <cell r="G14">
            <v>2.1886954901960785</v>
          </cell>
          <cell r="H14">
            <v>2.1886954901960785</v>
          </cell>
          <cell r="I14">
            <v>2.6380954901960783</v>
          </cell>
          <cell r="J14">
            <v>2.6380954901960783</v>
          </cell>
          <cell r="K14">
            <v>2.6380954901960783</v>
          </cell>
          <cell r="L14">
            <v>2.6380954901960783</v>
          </cell>
          <cell r="M14">
            <v>2.6380954901960783</v>
          </cell>
          <cell r="N14">
            <v>2.6380954901960783</v>
          </cell>
          <cell r="O14">
            <v>2.6380954901960783</v>
          </cell>
          <cell r="P14">
            <v>2.6380954901960783</v>
          </cell>
          <cell r="Q14">
            <v>2.6380954901960783</v>
          </cell>
        </row>
        <row r="15">
          <cell r="F15">
            <v>36.503276052287561</v>
          </cell>
          <cell r="G15">
            <v>6.3113045098039215</v>
          </cell>
          <cell r="H15">
            <v>6.3113045098039215</v>
          </cell>
          <cell r="I15">
            <v>5.8619045098039217</v>
          </cell>
          <cell r="J15">
            <v>5.8619045098039217</v>
          </cell>
          <cell r="K15">
            <v>5.8619045098039217</v>
          </cell>
          <cell r="L15">
            <v>5.8619045098039217</v>
          </cell>
          <cell r="M15">
            <v>5.8619045098039217</v>
          </cell>
          <cell r="N15">
            <v>5.8619045098039217</v>
          </cell>
          <cell r="O15">
            <v>5.8619045098039217</v>
          </cell>
          <cell r="P15">
            <v>5.8619045098039217</v>
          </cell>
          <cell r="Q15">
            <v>5.8619045098039217</v>
          </cell>
        </row>
        <row r="16">
          <cell r="F16">
            <v>0.60899999999999999</v>
          </cell>
          <cell r="G16">
            <v>0.60899999999999999</v>
          </cell>
          <cell r="H16">
            <v>0.60899999999999999</v>
          </cell>
          <cell r="I16">
            <v>0.60899999999999999</v>
          </cell>
          <cell r="J16">
            <v>0.60899999999999999</v>
          </cell>
          <cell r="K16">
            <v>0.60899999999999999</v>
          </cell>
          <cell r="L16">
            <v>0.60899999999999999</v>
          </cell>
          <cell r="M16">
            <v>0.60899999999999999</v>
          </cell>
          <cell r="N16">
            <v>0.60899999999999999</v>
          </cell>
          <cell r="O16">
            <v>0.60899999999999999</v>
          </cell>
          <cell r="P16">
            <v>0.60899999999999999</v>
          </cell>
          <cell r="Q16">
            <v>0.60899999999999999</v>
          </cell>
        </row>
        <row r="17">
          <cell r="F17">
            <v>35.894276052287559</v>
          </cell>
          <cell r="G17">
            <v>5.7023045098039216</v>
          </cell>
          <cell r="H17">
            <v>5.7023045098039216</v>
          </cell>
          <cell r="I17">
            <v>5.2529045098039218</v>
          </cell>
          <cell r="J17">
            <v>5.2529045098039218</v>
          </cell>
          <cell r="K17">
            <v>5.2529045098039218</v>
          </cell>
          <cell r="L17">
            <v>5.2529045098039218</v>
          </cell>
          <cell r="M17">
            <v>5.2529045098039218</v>
          </cell>
          <cell r="N17">
            <v>5.2529045098039218</v>
          </cell>
          <cell r="O17">
            <v>5.2529045098039218</v>
          </cell>
          <cell r="P17">
            <v>5.2529045098039218</v>
          </cell>
          <cell r="Q17">
            <v>5.2529045098039218</v>
          </cell>
        </row>
        <row r="18">
          <cell r="F18">
            <v>4.33</v>
          </cell>
          <cell r="G18">
            <v>4.33</v>
          </cell>
          <cell r="H18">
            <v>4.33</v>
          </cell>
          <cell r="I18">
            <v>4.33</v>
          </cell>
          <cell r="J18">
            <v>4.33</v>
          </cell>
          <cell r="K18">
            <v>4.33</v>
          </cell>
          <cell r="L18">
            <v>4.33</v>
          </cell>
          <cell r="M18">
            <v>4.33</v>
          </cell>
          <cell r="N18">
            <v>4.33</v>
          </cell>
          <cell r="O18">
            <v>4.33</v>
          </cell>
          <cell r="P18">
            <v>4.33</v>
          </cell>
          <cell r="Q18">
            <v>4.33</v>
          </cell>
        </row>
        <row r="19">
          <cell r="F19">
            <v>248.38333333333333</v>
          </cell>
          <cell r="G19">
            <v>248.38333333333333</v>
          </cell>
          <cell r="H19">
            <v>248.38333333333333</v>
          </cell>
          <cell r="I19">
            <v>299.38333333333333</v>
          </cell>
          <cell r="J19">
            <v>299.38333333333333</v>
          </cell>
          <cell r="K19">
            <v>299.38333333333333</v>
          </cell>
          <cell r="L19">
            <v>299.38333333333333</v>
          </cell>
          <cell r="M19">
            <v>299.38333333333333</v>
          </cell>
          <cell r="N19">
            <v>299.38333333333333</v>
          </cell>
          <cell r="O19">
            <v>299.38333333333333</v>
          </cell>
          <cell r="P19">
            <v>299.38333333333333</v>
          </cell>
          <cell r="Q19">
            <v>299.38333333333333</v>
          </cell>
        </row>
        <row r="20">
          <cell r="F20">
            <v>10.754998333333333</v>
          </cell>
          <cell r="G20">
            <v>10.754998333333333</v>
          </cell>
          <cell r="H20">
            <v>10.754998333333333</v>
          </cell>
          <cell r="I20">
            <v>12.963298333333332</v>
          </cell>
          <cell r="J20">
            <v>12.963298333333332</v>
          </cell>
          <cell r="K20">
            <v>12.963298333333332</v>
          </cell>
          <cell r="L20">
            <v>12.963298333333332</v>
          </cell>
          <cell r="M20">
            <v>12.963298333333332</v>
          </cell>
          <cell r="N20">
            <v>12.963298333333332</v>
          </cell>
          <cell r="O20">
            <v>12.963298333333332</v>
          </cell>
          <cell r="P20">
            <v>12.963298333333332</v>
          </cell>
          <cell r="Q20">
            <v>12.963298333333332</v>
          </cell>
        </row>
        <row r="21">
          <cell r="F21">
            <v>8.5</v>
          </cell>
          <cell r="G21">
            <v>8.5</v>
          </cell>
          <cell r="H21">
            <v>8.5</v>
          </cell>
          <cell r="I21">
            <v>8.5</v>
          </cell>
          <cell r="J21">
            <v>8.5</v>
          </cell>
          <cell r="K21">
            <v>8.5</v>
          </cell>
          <cell r="L21">
            <v>8.5</v>
          </cell>
          <cell r="M21">
            <v>8.5</v>
          </cell>
          <cell r="N21">
            <v>8.5</v>
          </cell>
          <cell r="O21">
            <v>8.5</v>
          </cell>
          <cell r="P21">
            <v>8.5</v>
          </cell>
          <cell r="Q21">
            <v>8.5</v>
          </cell>
        </row>
        <row r="22">
          <cell r="F22">
            <v>1.2652939215686274</v>
          </cell>
          <cell r="G22">
            <v>1.2652939215686274</v>
          </cell>
          <cell r="H22">
            <v>1.2652939215686274</v>
          </cell>
          <cell r="I22">
            <v>1.5250939215686274</v>
          </cell>
          <cell r="J22">
            <v>1.5250939215686274</v>
          </cell>
          <cell r="K22">
            <v>1.5250939215686274</v>
          </cell>
          <cell r="L22">
            <v>1.5250939215686274</v>
          </cell>
          <cell r="M22">
            <v>1.5250939215686274</v>
          </cell>
          <cell r="N22">
            <v>1.5250939215686274</v>
          </cell>
          <cell r="O22">
            <v>1.5250939215686274</v>
          </cell>
          <cell r="P22">
            <v>1.5250939215686274</v>
          </cell>
          <cell r="Q22">
            <v>1.5250939215686274</v>
          </cell>
        </row>
        <row r="23">
          <cell r="F23">
            <v>37.159569973856186</v>
          </cell>
          <cell r="G23">
            <v>6.967598431372549</v>
          </cell>
          <cell r="H23">
            <v>6.967598431372549</v>
          </cell>
          <cell r="I23">
            <v>6.7779984313725494</v>
          </cell>
          <cell r="J23">
            <v>6.7779984313725494</v>
          </cell>
          <cell r="K23">
            <v>6.7779984313725494</v>
          </cell>
          <cell r="L23">
            <v>6.7779984313725494</v>
          </cell>
          <cell r="M23">
            <v>6.7779984313725494</v>
          </cell>
          <cell r="N23">
            <v>6.7779984313725494</v>
          </cell>
          <cell r="O23">
            <v>6.7779984313725494</v>
          </cell>
          <cell r="P23">
            <v>6.7779984313725494</v>
          </cell>
          <cell r="Q23">
            <v>6.7779984313725494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F25">
            <v>37.159569973856186</v>
          </cell>
          <cell r="G25">
            <v>6.967598431372549</v>
          </cell>
          <cell r="H25">
            <v>6.967598431372549</v>
          </cell>
          <cell r="I25">
            <v>6.7779984313725494</v>
          </cell>
          <cell r="J25">
            <v>6.7779984313725494</v>
          </cell>
          <cell r="K25">
            <v>6.7779984313725494</v>
          </cell>
          <cell r="L25">
            <v>6.7779984313725494</v>
          </cell>
          <cell r="M25">
            <v>6.7779984313725494</v>
          </cell>
          <cell r="N25">
            <v>6.7779984313725494</v>
          </cell>
          <cell r="O25">
            <v>6.7779984313725494</v>
          </cell>
          <cell r="P25">
            <v>6.7779984313725494</v>
          </cell>
          <cell r="Q25">
            <v>6.7779984313725494</v>
          </cell>
        </row>
        <row r="26">
          <cell r="F26">
            <v>6.2897999999999996</v>
          </cell>
          <cell r="G26">
            <v>6.2897999999999996</v>
          </cell>
          <cell r="H26">
            <v>6.2897999999999996</v>
          </cell>
          <cell r="I26">
            <v>6.2897999999999996</v>
          </cell>
          <cell r="J26">
            <v>6.2897999999999996</v>
          </cell>
          <cell r="K26">
            <v>6.2897999999999996</v>
          </cell>
          <cell r="L26">
            <v>6.2897999999999996</v>
          </cell>
          <cell r="M26">
            <v>6.2897999999999996</v>
          </cell>
          <cell r="N26">
            <v>6.2897999999999996</v>
          </cell>
          <cell r="O26">
            <v>6.2897999999999996</v>
          </cell>
          <cell r="P26">
            <v>6.2897999999999996</v>
          </cell>
          <cell r="Q26">
            <v>6.2897999999999996</v>
          </cell>
        </row>
        <row r="27">
          <cell r="F27">
            <v>233.72626322156063</v>
          </cell>
          <cell r="G27">
            <v>43.824800613647056</v>
          </cell>
          <cell r="H27">
            <v>43.824800613647056</v>
          </cell>
          <cell r="I27">
            <v>42.632254533647057</v>
          </cell>
          <cell r="J27">
            <v>42.632254533647057</v>
          </cell>
          <cell r="K27">
            <v>42.632254533647057</v>
          </cell>
          <cell r="L27">
            <v>42.632254533647057</v>
          </cell>
          <cell r="M27">
            <v>42.632254533647057</v>
          </cell>
          <cell r="N27">
            <v>42.632254533647057</v>
          </cell>
          <cell r="O27">
            <v>42.632254533647057</v>
          </cell>
          <cell r="P27">
            <v>42.632254533647057</v>
          </cell>
          <cell r="Q27">
            <v>42.632254533647057</v>
          </cell>
        </row>
        <row r="28">
          <cell r="F28">
            <v>46</v>
          </cell>
          <cell r="G28">
            <v>46</v>
          </cell>
          <cell r="H28">
            <v>46</v>
          </cell>
          <cell r="I28">
            <v>46</v>
          </cell>
          <cell r="J28">
            <v>46</v>
          </cell>
          <cell r="K28">
            <v>46</v>
          </cell>
          <cell r="L28">
            <v>46</v>
          </cell>
          <cell r="M28">
            <v>46</v>
          </cell>
          <cell r="N28">
            <v>46</v>
          </cell>
          <cell r="O28">
            <v>46</v>
          </cell>
          <cell r="P28">
            <v>46</v>
          </cell>
          <cell r="Q28">
            <v>46</v>
          </cell>
        </row>
        <row r="29">
          <cell r="F29">
            <v>10751.408108191788</v>
          </cell>
          <cell r="G29">
            <v>2015.9408282277645</v>
          </cell>
          <cell r="H29">
            <v>2015.9408282277645</v>
          </cell>
          <cell r="I29">
            <v>1961.0837085477647</v>
          </cell>
          <cell r="J29">
            <v>1961.0837085477647</v>
          </cell>
          <cell r="K29">
            <v>1961.0837085477647</v>
          </cell>
          <cell r="L29">
            <v>1961.0837085477647</v>
          </cell>
          <cell r="M29">
            <v>1961.0837085477647</v>
          </cell>
          <cell r="N29">
            <v>1961.0837085477647</v>
          </cell>
          <cell r="O29">
            <v>1961.0837085477647</v>
          </cell>
          <cell r="P29">
            <v>1961.0837085477647</v>
          </cell>
          <cell r="Q29">
            <v>1961.0837085477647</v>
          </cell>
        </row>
        <row r="30">
          <cell r="F30">
            <v>10.751408108191789</v>
          </cell>
          <cell r="G30">
            <v>2.0159408282277647</v>
          </cell>
          <cell r="H30">
            <v>2.0159408282277647</v>
          </cell>
          <cell r="I30">
            <v>1.9610837085477648</v>
          </cell>
          <cell r="J30">
            <v>1.9610837085477648</v>
          </cell>
          <cell r="K30">
            <v>1.9610837085477648</v>
          </cell>
          <cell r="L30">
            <v>1.9610837085477648</v>
          </cell>
          <cell r="M30">
            <v>1.9610837085477648</v>
          </cell>
          <cell r="N30">
            <v>1.9610837085477648</v>
          </cell>
          <cell r="O30">
            <v>1.9610837085477648</v>
          </cell>
          <cell r="P30">
            <v>1.9610837085477648</v>
          </cell>
          <cell r="Q30">
            <v>1.9610837085477648</v>
          </cell>
        </row>
        <row r="31">
          <cell r="F31">
            <v>10762.15951629998</v>
          </cell>
          <cell r="G31">
            <v>2017.9567690559923</v>
          </cell>
          <cell r="H31">
            <v>2017.9567690559923</v>
          </cell>
          <cell r="I31">
            <v>1963.0447922563123</v>
          </cell>
          <cell r="J31">
            <v>1963.0447922563123</v>
          </cell>
          <cell r="K31">
            <v>1963.0447922563123</v>
          </cell>
          <cell r="L31">
            <v>1963.0447922563123</v>
          </cell>
          <cell r="M31">
            <v>1963.0447922563123</v>
          </cell>
          <cell r="N31">
            <v>1963.0447922563123</v>
          </cell>
          <cell r="O31">
            <v>1963.0447922563123</v>
          </cell>
          <cell r="P31">
            <v>1963.0447922563123</v>
          </cell>
          <cell r="Q31">
            <v>1963.0447922563123</v>
          </cell>
        </row>
        <row r="32">
          <cell r="F32">
            <v>107.62159516299981</v>
          </cell>
          <cell r="G32">
            <v>20.179567690559924</v>
          </cell>
          <cell r="H32">
            <v>20.179567690559924</v>
          </cell>
          <cell r="I32">
            <v>19.630447922563125</v>
          </cell>
          <cell r="J32">
            <v>19.630447922563125</v>
          </cell>
          <cell r="K32">
            <v>19.630447922563125</v>
          </cell>
          <cell r="L32">
            <v>19.630447922563125</v>
          </cell>
          <cell r="M32">
            <v>19.630447922563125</v>
          </cell>
          <cell r="N32">
            <v>19.630447922563125</v>
          </cell>
          <cell r="O32">
            <v>19.630447922563125</v>
          </cell>
          <cell r="P32">
            <v>19.630447922563125</v>
          </cell>
          <cell r="Q32">
            <v>19.630447922563125</v>
          </cell>
        </row>
        <row r="33">
          <cell r="F33">
            <v>10869.78111146298</v>
          </cell>
          <cell r="G33">
            <v>2038.1363367465522</v>
          </cell>
          <cell r="H33">
            <v>2038.1363367465522</v>
          </cell>
          <cell r="I33">
            <v>1982.6752401788756</v>
          </cell>
          <cell r="J33">
            <v>1982.6752401788756</v>
          </cell>
          <cell r="K33">
            <v>1982.6752401788756</v>
          </cell>
          <cell r="L33">
            <v>1982.6752401788756</v>
          </cell>
          <cell r="M33">
            <v>1982.6752401788756</v>
          </cell>
          <cell r="N33">
            <v>1982.6752401788756</v>
          </cell>
          <cell r="O33">
            <v>1982.6752401788756</v>
          </cell>
          <cell r="P33">
            <v>1982.6752401788756</v>
          </cell>
          <cell r="Q33">
            <v>1982.6752401788756</v>
          </cell>
        </row>
        <row r="34">
          <cell r="F34">
            <v>0.15</v>
          </cell>
          <cell r="G34">
            <v>0.2</v>
          </cell>
          <cell r="H34">
            <v>0.2</v>
          </cell>
          <cell r="I34">
            <v>0.2</v>
          </cell>
          <cell r="J34">
            <v>0.2</v>
          </cell>
          <cell r="K34">
            <v>0.2</v>
          </cell>
          <cell r="L34">
            <v>0.2</v>
          </cell>
          <cell r="M34">
            <v>0.2</v>
          </cell>
          <cell r="N34">
            <v>0.2</v>
          </cell>
          <cell r="O34">
            <v>0.2</v>
          </cell>
          <cell r="P34">
            <v>0.2</v>
          </cell>
          <cell r="Q34">
            <v>0.2</v>
          </cell>
        </row>
        <row r="35">
          <cell r="F35">
            <v>1630.4671667194471</v>
          </cell>
          <cell r="G35">
            <v>407.62726734931044</v>
          </cell>
          <cell r="H35">
            <v>407.62726734931044</v>
          </cell>
          <cell r="I35">
            <v>396.53504803577516</v>
          </cell>
          <cell r="J35">
            <v>396.53504803577516</v>
          </cell>
          <cell r="K35">
            <v>396.53504803577516</v>
          </cell>
          <cell r="L35">
            <v>396.53504803577516</v>
          </cell>
          <cell r="M35">
            <v>396.53504803577516</v>
          </cell>
          <cell r="N35">
            <v>396.53504803577516</v>
          </cell>
          <cell r="O35">
            <v>396.53504803577516</v>
          </cell>
          <cell r="P35">
            <v>396.53504803577516</v>
          </cell>
          <cell r="Q35">
            <v>396.53504803577516</v>
          </cell>
        </row>
        <row r="36">
          <cell r="F36">
            <v>12500.248278182427</v>
          </cell>
          <cell r="G36">
            <v>2445.7636040958628</v>
          </cell>
          <cell r="H36">
            <v>2445.7636040958628</v>
          </cell>
          <cell r="I36">
            <v>2379.210288214651</v>
          </cell>
          <cell r="J36">
            <v>2379.210288214651</v>
          </cell>
          <cell r="K36">
            <v>2379.210288214651</v>
          </cell>
          <cell r="L36">
            <v>2379.210288214651</v>
          </cell>
          <cell r="M36">
            <v>2379.210288214651</v>
          </cell>
          <cell r="N36">
            <v>2379.210288214651</v>
          </cell>
          <cell r="O36">
            <v>2379.210288214651</v>
          </cell>
          <cell r="P36">
            <v>2379.210288214651</v>
          </cell>
          <cell r="Q36">
            <v>2379.210288214651</v>
          </cell>
        </row>
        <row r="37">
          <cell r="F37">
            <v>107.62159516299981</v>
          </cell>
          <cell r="G37">
            <v>20.179567690559924</v>
          </cell>
          <cell r="H37">
            <v>20.179567690559924</v>
          </cell>
          <cell r="I37">
            <v>19.630447922563125</v>
          </cell>
          <cell r="J37">
            <v>19.630447922563125</v>
          </cell>
          <cell r="K37">
            <v>19.630447922563125</v>
          </cell>
          <cell r="L37">
            <v>19.630447922563125</v>
          </cell>
          <cell r="M37">
            <v>19.630447922563125</v>
          </cell>
          <cell r="N37">
            <v>19.630447922563125</v>
          </cell>
          <cell r="O37">
            <v>19.630447922563125</v>
          </cell>
          <cell r="P37">
            <v>19.630447922563125</v>
          </cell>
          <cell r="Q37">
            <v>19.630447922563125</v>
          </cell>
        </row>
        <row r="38">
          <cell r="F38">
            <v>12392.626683019427</v>
          </cell>
          <cell r="G38">
            <v>2425.5840364053029</v>
          </cell>
          <cell r="H38">
            <v>2425.5840364053029</v>
          </cell>
          <cell r="I38">
            <v>2359.5798402920877</v>
          </cell>
          <cell r="J38">
            <v>2359.5798402920877</v>
          </cell>
          <cell r="K38">
            <v>2359.5798402920877</v>
          </cell>
          <cell r="L38">
            <v>2359.5798402920877</v>
          </cell>
          <cell r="M38">
            <v>2359.5798402920877</v>
          </cell>
          <cell r="N38">
            <v>2359.5798402920877</v>
          </cell>
          <cell r="O38">
            <v>2359.5798402920877</v>
          </cell>
          <cell r="P38">
            <v>2359.5798402920877</v>
          </cell>
          <cell r="Q38">
            <v>2359.5798402920877</v>
          </cell>
        </row>
        <row r="39">
          <cell r="F39">
            <v>53.75704054095894</v>
          </cell>
          <cell r="G39">
            <v>10.079704141138823</v>
          </cell>
          <cell r="H39">
            <v>10.079704141138823</v>
          </cell>
          <cell r="I39">
            <v>9.8054185427388241</v>
          </cell>
          <cell r="J39">
            <v>9.8054185427388241</v>
          </cell>
          <cell r="K39">
            <v>9.8054185427388241</v>
          </cell>
          <cell r="L39">
            <v>9.8054185427388241</v>
          </cell>
          <cell r="M39">
            <v>9.8054185427388241</v>
          </cell>
          <cell r="N39">
            <v>9.8054185427388241</v>
          </cell>
          <cell r="O39">
            <v>9.8054185427388241</v>
          </cell>
          <cell r="P39">
            <v>9.8054185427388241</v>
          </cell>
          <cell r="Q39">
            <v>9.8054185427388241</v>
          </cell>
        </row>
        <row r="40">
          <cell r="F40">
            <v>24.214858911674952</v>
          </cell>
          <cell r="G40">
            <v>4.5404027303759822</v>
          </cell>
          <cell r="H40">
            <v>4.5404027303759822</v>
          </cell>
          <cell r="I40">
            <v>4.4168507825767023</v>
          </cell>
          <cell r="J40">
            <v>4.4168507825767023</v>
          </cell>
          <cell r="K40">
            <v>4.4168507825767023</v>
          </cell>
          <cell r="L40">
            <v>4.4168507825767023</v>
          </cell>
          <cell r="M40">
            <v>4.4168507825767023</v>
          </cell>
          <cell r="N40">
            <v>4.4168507825767023</v>
          </cell>
          <cell r="O40">
            <v>4.4168507825767023</v>
          </cell>
          <cell r="P40">
            <v>4.4168507825767023</v>
          </cell>
          <cell r="Q40">
            <v>4.4168507825767023</v>
          </cell>
        </row>
        <row r="41">
          <cell r="F41">
            <v>44.620600000000003</v>
          </cell>
          <cell r="G41">
            <v>44.620600000000003</v>
          </cell>
          <cell r="H41">
            <v>44.620600000000003</v>
          </cell>
          <cell r="I41">
            <v>44.620600000000003</v>
          </cell>
          <cell r="J41">
            <v>44.620600000000003</v>
          </cell>
          <cell r="K41">
            <v>44.620600000000003</v>
          </cell>
          <cell r="L41">
            <v>44.620600000000003</v>
          </cell>
          <cell r="M41">
            <v>44.620600000000003</v>
          </cell>
          <cell r="N41">
            <v>44.620600000000003</v>
          </cell>
          <cell r="O41">
            <v>44.620600000000003</v>
          </cell>
          <cell r="P41">
            <v>44.620600000000003</v>
          </cell>
          <cell r="Q41">
            <v>44.620600000000003</v>
          </cell>
        </row>
        <row r="42">
          <cell r="F42">
            <v>4.4620600000000001</v>
          </cell>
          <cell r="G42">
            <v>4.4620600000000001</v>
          </cell>
          <cell r="H42">
            <v>4.4620600000000001</v>
          </cell>
          <cell r="I42">
            <v>4.4620600000000001</v>
          </cell>
          <cell r="J42">
            <v>4.4620600000000001</v>
          </cell>
          <cell r="K42">
            <v>4.4620600000000001</v>
          </cell>
          <cell r="L42">
            <v>4.4620600000000001</v>
          </cell>
          <cell r="M42">
            <v>4.4620600000000001</v>
          </cell>
          <cell r="N42">
            <v>4.4620600000000001</v>
          </cell>
          <cell r="O42">
            <v>4.4620600000000001</v>
          </cell>
          <cell r="P42">
            <v>4.4620600000000001</v>
          </cell>
          <cell r="Q42">
            <v>4.4620600000000001</v>
          </cell>
        </row>
        <row r="43">
          <cell r="F43">
            <v>12519.681242472061</v>
          </cell>
          <cell r="G43">
            <v>2489.2868032768179</v>
          </cell>
          <cell r="H43">
            <v>2489.2868032768179</v>
          </cell>
          <cell r="I43">
            <v>2422.884769617403</v>
          </cell>
          <cell r="J43">
            <v>2422.884769617403</v>
          </cell>
          <cell r="K43">
            <v>2422.884769617403</v>
          </cell>
          <cell r="L43">
            <v>2422.884769617403</v>
          </cell>
          <cell r="M43">
            <v>2422.884769617403</v>
          </cell>
          <cell r="N43">
            <v>2422.884769617403</v>
          </cell>
          <cell r="O43">
            <v>2422.884769617403</v>
          </cell>
          <cell r="P43">
            <v>2422.884769617403</v>
          </cell>
          <cell r="Q43">
            <v>2422.884769617403</v>
          </cell>
        </row>
        <row r="44">
          <cell r="F44">
            <v>12519.68</v>
          </cell>
          <cell r="G44">
            <v>2489.29</v>
          </cell>
          <cell r="H44">
            <v>2489.29</v>
          </cell>
          <cell r="I44">
            <v>2422.88</v>
          </cell>
          <cell r="J44">
            <v>2422.88</v>
          </cell>
          <cell r="K44">
            <v>2422.88</v>
          </cell>
          <cell r="L44">
            <v>2422.88</v>
          </cell>
          <cell r="M44">
            <v>2422.88</v>
          </cell>
          <cell r="N44">
            <v>2422.88</v>
          </cell>
          <cell r="O44">
            <v>2422.88</v>
          </cell>
          <cell r="P44">
            <v>2422.88</v>
          </cell>
          <cell r="Q44">
            <v>2422.88</v>
          </cell>
        </row>
        <row r="45">
          <cell r="F45">
            <v>0.98319999999999996</v>
          </cell>
          <cell r="G45">
            <v>0.98319999999999996</v>
          </cell>
          <cell r="H45">
            <v>0.98319999999999996</v>
          </cell>
          <cell r="I45">
            <v>0.98319999999999996</v>
          </cell>
          <cell r="J45">
            <v>0.98319999999999996</v>
          </cell>
          <cell r="K45">
            <v>0.98319999999999996</v>
          </cell>
          <cell r="L45">
            <v>0.98319999999999996</v>
          </cell>
          <cell r="M45">
            <v>0.98319999999999996</v>
          </cell>
          <cell r="N45">
            <v>0.98319999999999996</v>
          </cell>
          <cell r="O45">
            <v>0.98319999999999996</v>
          </cell>
          <cell r="P45">
            <v>0.98319999999999996</v>
          </cell>
          <cell r="Q45">
            <v>0.98319999999999996</v>
          </cell>
        </row>
        <row r="46">
          <cell r="F46">
            <v>12309.35</v>
          </cell>
          <cell r="G46">
            <v>2447.4699999999998</v>
          </cell>
          <cell r="H46">
            <v>2447.4699999999998</v>
          </cell>
          <cell r="I46">
            <v>2382.1799999999998</v>
          </cell>
          <cell r="J46">
            <v>2382.1799999999998</v>
          </cell>
          <cell r="K46">
            <v>2382.1799999999998</v>
          </cell>
          <cell r="L46">
            <v>2382.1799999999998</v>
          </cell>
          <cell r="M46">
            <v>2382.1799999999998</v>
          </cell>
          <cell r="N46">
            <v>2382.1799999999998</v>
          </cell>
          <cell r="O46">
            <v>2382.1799999999998</v>
          </cell>
          <cell r="P46">
            <v>2382.1799999999998</v>
          </cell>
          <cell r="Q46">
            <v>2382.1799999999998</v>
          </cell>
        </row>
        <row r="47">
          <cell r="F47">
            <v>1.411</v>
          </cell>
          <cell r="G47">
            <v>1.411</v>
          </cell>
          <cell r="H47">
            <v>1.411</v>
          </cell>
          <cell r="I47">
            <v>1.411</v>
          </cell>
          <cell r="J47">
            <v>1.411</v>
          </cell>
          <cell r="K47">
            <v>1.411</v>
          </cell>
          <cell r="L47">
            <v>1.411</v>
          </cell>
          <cell r="M47">
            <v>1.411</v>
          </cell>
          <cell r="N47">
            <v>1.411</v>
          </cell>
          <cell r="O47">
            <v>1.411</v>
          </cell>
          <cell r="P47">
            <v>1.411</v>
          </cell>
          <cell r="Q47">
            <v>1.411</v>
          </cell>
        </row>
        <row r="48">
          <cell r="F48">
            <v>17368.492850000002</v>
          </cell>
          <cell r="G48">
            <v>3453.3801699999999</v>
          </cell>
          <cell r="H48">
            <v>3453.3801699999999</v>
          </cell>
          <cell r="I48">
            <v>3361.2559799999999</v>
          </cell>
          <cell r="J48">
            <v>3361.2559799999999</v>
          </cell>
          <cell r="K48">
            <v>3361.2559799999999</v>
          </cell>
          <cell r="L48">
            <v>3361.2559799999999</v>
          </cell>
          <cell r="M48">
            <v>3361.2559799999999</v>
          </cell>
          <cell r="N48">
            <v>3361.2559799999999</v>
          </cell>
          <cell r="O48">
            <v>3361.2559799999999</v>
          </cell>
          <cell r="P48">
            <v>3361.2559799999999</v>
          </cell>
          <cell r="Q48">
            <v>3361.2559799999999</v>
          </cell>
        </row>
      </sheetData>
      <sheetData sheetId="2">
        <row r="6">
          <cell r="F6">
            <v>38078</v>
          </cell>
          <cell r="G6">
            <v>38108</v>
          </cell>
          <cell r="H6">
            <v>38139</v>
          </cell>
          <cell r="I6">
            <v>38169</v>
          </cell>
          <cell r="J6">
            <v>38200</v>
          </cell>
          <cell r="K6">
            <v>38231</v>
          </cell>
          <cell r="L6">
            <v>38261</v>
          </cell>
          <cell r="M6">
            <v>38292</v>
          </cell>
          <cell r="N6">
            <v>38322</v>
          </cell>
          <cell r="O6">
            <v>38353</v>
          </cell>
          <cell r="P6">
            <v>38384</v>
          </cell>
          <cell r="Q6">
            <v>38412</v>
          </cell>
        </row>
        <row r="7">
          <cell r="F7" t="str">
            <v>2004-05</v>
          </cell>
        </row>
        <row r="8">
          <cell r="F8">
            <v>38.691971542483643</v>
          </cell>
          <cell r="G8">
            <v>8.5</v>
          </cell>
          <cell r="H8">
            <v>8.5</v>
          </cell>
          <cell r="I8">
            <v>8.5</v>
          </cell>
          <cell r="J8">
            <v>8.5</v>
          </cell>
          <cell r="K8">
            <v>8.5</v>
          </cell>
          <cell r="L8">
            <v>8.5</v>
          </cell>
          <cell r="M8">
            <v>8.5</v>
          </cell>
          <cell r="N8">
            <v>8.5</v>
          </cell>
          <cell r="O8">
            <v>8.5</v>
          </cell>
          <cell r="P8">
            <v>8.5</v>
          </cell>
          <cell r="Q8">
            <v>8.5</v>
          </cell>
        </row>
        <row r="9">
          <cell r="F9">
            <v>38.691971542483643</v>
          </cell>
          <cell r="G9">
            <v>8.5</v>
          </cell>
          <cell r="H9">
            <v>8.5</v>
          </cell>
          <cell r="I9">
            <v>8.5</v>
          </cell>
          <cell r="J9">
            <v>8.5</v>
          </cell>
          <cell r="K9">
            <v>8.5</v>
          </cell>
          <cell r="L9">
            <v>8.5</v>
          </cell>
          <cell r="M9">
            <v>8.5</v>
          </cell>
          <cell r="N9">
            <v>8.5</v>
          </cell>
          <cell r="O9">
            <v>8.5</v>
          </cell>
          <cell r="P9">
            <v>8.5</v>
          </cell>
          <cell r="Q9">
            <v>8.5</v>
          </cell>
        </row>
        <row r="10">
          <cell r="F10">
            <v>38.691971542483643</v>
          </cell>
          <cell r="G10">
            <v>8.5</v>
          </cell>
          <cell r="H10">
            <v>8.5</v>
          </cell>
          <cell r="I10">
            <v>8.5</v>
          </cell>
          <cell r="J10">
            <v>8.5</v>
          </cell>
          <cell r="K10">
            <v>8.5</v>
          </cell>
          <cell r="L10">
            <v>8.5</v>
          </cell>
          <cell r="M10">
            <v>8.5</v>
          </cell>
          <cell r="N10">
            <v>8.5</v>
          </cell>
          <cell r="O10">
            <v>8.5</v>
          </cell>
          <cell r="P10">
            <v>8.5</v>
          </cell>
          <cell r="Q10">
            <v>8.5</v>
          </cell>
        </row>
        <row r="11">
          <cell r="F11">
            <v>7.49</v>
          </cell>
          <cell r="G11">
            <v>7.49</v>
          </cell>
          <cell r="H11">
            <v>7.49</v>
          </cell>
          <cell r="I11">
            <v>7.49</v>
          </cell>
          <cell r="J11">
            <v>7.49</v>
          </cell>
          <cell r="K11">
            <v>7.49</v>
          </cell>
          <cell r="L11">
            <v>7.49</v>
          </cell>
          <cell r="M11">
            <v>7.49</v>
          </cell>
          <cell r="N11">
            <v>7.49</v>
          </cell>
          <cell r="O11">
            <v>7.49</v>
          </cell>
          <cell r="P11">
            <v>7.49</v>
          </cell>
          <cell r="Q11">
            <v>7.49</v>
          </cell>
        </row>
        <row r="12">
          <cell r="F12">
            <v>248.38333333333333</v>
          </cell>
          <cell r="G12">
            <v>248.38333333333333</v>
          </cell>
          <cell r="H12">
            <v>248.38333333333333</v>
          </cell>
          <cell r="I12">
            <v>299.38333333333333</v>
          </cell>
          <cell r="J12">
            <v>299.38333333333333</v>
          </cell>
          <cell r="K12">
            <v>299.38333333333333</v>
          </cell>
          <cell r="L12">
            <v>299.38333333333333</v>
          </cell>
          <cell r="M12">
            <v>299.38333333333333</v>
          </cell>
          <cell r="N12">
            <v>299.38333333333333</v>
          </cell>
          <cell r="O12">
            <v>299.38333333333333</v>
          </cell>
          <cell r="P12">
            <v>299.38333333333333</v>
          </cell>
          <cell r="Q12">
            <v>299.38333333333333</v>
          </cell>
        </row>
        <row r="13">
          <cell r="F13">
            <v>18.603911666666665</v>
          </cell>
          <cell r="G13">
            <v>18.603911666666665</v>
          </cell>
          <cell r="H13">
            <v>18.603911666666665</v>
          </cell>
          <cell r="I13">
            <v>22.423811666666666</v>
          </cell>
          <cell r="J13">
            <v>22.423811666666666</v>
          </cell>
          <cell r="K13">
            <v>22.423811666666666</v>
          </cell>
          <cell r="L13">
            <v>22.423811666666666</v>
          </cell>
          <cell r="M13">
            <v>22.423811666666666</v>
          </cell>
          <cell r="N13">
            <v>22.423811666666666</v>
          </cell>
          <cell r="O13">
            <v>22.423811666666666</v>
          </cell>
          <cell r="P13">
            <v>22.423811666666666</v>
          </cell>
          <cell r="Q13">
            <v>22.423811666666666</v>
          </cell>
        </row>
        <row r="14">
          <cell r="F14">
            <v>8.5</v>
          </cell>
          <cell r="G14">
            <v>8.5</v>
          </cell>
          <cell r="H14">
            <v>8.5</v>
          </cell>
          <cell r="I14">
            <v>8.5</v>
          </cell>
          <cell r="J14">
            <v>8.5</v>
          </cell>
          <cell r="K14">
            <v>8.5</v>
          </cell>
          <cell r="L14">
            <v>8.5</v>
          </cell>
          <cell r="M14">
            <v>8.5</v>
          </cell>
          <cell r="N14">
            <v>8.5</v>
          </cell>
          <cell r="O14">
            <v>8.5</v>
          </cell>
          <cell r="P14">
            <v>8.5</v>
          </cell>
          <cell r="Q14">
            <v>8.5</v>
          </cell>
        </row>
        <row r="15">
          <cell r="F15">
            <v>2.1886954901960785</v>
          </cell>
          <cell r="G15">
            <v>2.1886954901960785</v>
          </cell>
          <cell r="H15">
            <v>2.1886954901960785</v>
          </cell>
          <cell r="I15">
            <v>2.6380954901960783</v>
          </cell>
          <cell r="J15">
            <v>2.6380954901960783</v>
          </cell>
          <cell r="K15">
            <v>2.6380954901960783</v>
          </cell>
          <cell r="L15">
            <v>2.6380954901960783</v>
          </cell>
          <cell r="M15">
            <v>2.6380954901960783</v>
          </cell>
          <cell r="N15">
            <v>2.6380954901960783</v>
          </cell>
          <cell r="O15">
            <v>2.6380954901960783</v>
          </cell>
          <cell r="P15">
            <v>2.6380954901960783</v>
          </cell>
          <cell r="Q15">
            <v>2.6380954901960783</v>
          </cell>
        </row>
        <row r="16">
          <cell r="F16">
            <v>36.503276052287561</v>
          </cell>
          <cell r="G16">
            <v>6.3113045098039215</v>
          </cell>
          <cell r="H16">
            <v>6.3113045098039215</v>
          </cell>
          <cell r="I16">
            <v>5.8619045098039217</v>
          </cell>
          <cell r="J16">
            <v>5.8619045098039217</v>
          </cell>
          <cell r="K16">
            <v>5.8619045098039217</v>
          </cell>
          <cell r="L16">
            <v>5.8619045098039217</v>
          </cell>
          <cell r="M16">
            <v>5.8619045098039217</v>
          </cell>
          <cell r="N16">
            <v>5.8619045098039217</v>
          </cell>
          <cell r="O16">
            <v>5.8619045098039217</v>
          </cell>
          <cell r="P16">
            <v>5.8619045098039217</v>
          </cell>
          <cell r="Q16">
            <v>5.8619045098039217</v>
          </cell>
        </row>
        <row r="17">
          <cell r="F17">
            <v>0.60899999999999921</v>
          </cell>
          <cell r="G17">
            <v>0.60899999999999921</v>
          </cell>
          <cell r="H17">
            <v>0.60899999999999921</v>
          </cell>
          <cell r="I17">
            <v>0.60899999999999921</v>
          </cell>
          <cell r="J17">
            <v>0.60899999999999921</v>
          </cell>
          <cell r="K17">
            <v>0.60899999999999921</v>
          </cell>
          <cell r="L17">
            <v>0.60899999999999921</v>
          </cell>
          <cell r="M17">
            <v>0.60899999999999921</v>
          </cell>
          <cell r="N17">
            <v>0.60899999999999921</v>
          </cell>
          <cell r="O17">
            <v>0.60899999999999921</v>
          </cell>
          <cell r="P17">
            <v>0.60899999999999921</v>
          </cell>
          <cell r="Q17">
            <v>0.60899999999999921</v>
          </cell>
        </row>
        <row r="18">
          <cell r="F18">
            <v>35.894276052287559</v>
          </cell>
          <cell r="G18">
            <v>5.7023045098039224</v>
          </cell>
          <cell r="H18">
            <v>5.7023045098039224</v>
          </cell>
          <cell r="I18">
            <v>5.2529045098039227</v>
          </cell>
          <cell r="J18">
            <v>5.2529045098039227</v>
          </cell>
          <cell r="K18">
            <v>5.2529045098039227</v>
          </cell>
          <cell r="L18">
            <v>5.2529045098039227</v>
          </cell>
          <cell r="M18">
            <v>5.2529045098039227</v>
          </cell>
          <cell r="N18">
            <v>5.2529045098039227</v>
          </cell>
          <cell r="O18">
            <v>5.2529045098039227</v>
          </cell>
          <cell r="P18">
            <v>5.2529045098039227</v>
          </cell>
          <cell r="Q18">
            <v>5.2529045098039227</v>
          </cell>
        </row>
        <row r="19">
          <cell r="F19">
            <v>4.33</v>
          </cell>
          <cell r="G19">
            <v>4.33</v>
          </cell>
          <cell r="H19">
            <v>4.33</v>
          </cell>
          <cell r="I19">
            <v>4.33</v>
          </cell>
          <cell r="J19">
            <v>4.33</v>
          </cell>
          <cell r="K19">
            <v>4.33</v>
          </cell>
          <cell r="L19">
            <v>4.33</v>
          </cell>
          <cell r="M19">
            <v>4.33</v>
          </cell>
          <cell r="N19">
            <v>4.33</v>
          </cell>
          <cell r="O19">
            <v>4.33</v>
          </cell>
          <cell r="P19">
            <v>4.33</v>
          </cell>
          <cell r="Q19">
            <v>4.33</v>
          </cell>
        </row>
        <row r="20">
          <cell r="F20">
            <v>248.38333333333333</v>
          </cell>
          <cell r="G20">
            <v>248.38333333333333</v>
          </cell>
          <cell r="H20">
            <v>248.38333333333333</v>
          </cell>
          <cell r="I20">
            <v>299.38333333333333</v>
          </cell>
          <cell r="J20">
            <v>299.38333333333333</v>
          </cell>
          <cell r="K20">
            <v>299.38333333333333</v>
          </cell>
          <cell r="L20">
            <v>299.38333333333333</v>
          </cell>
          <cell r="M20">
            <v>299.38333333333333</v>
          </cell>
          <cell r="N20">
            <v>299.38333333333333</v>
          </cell>
          <cell r="O20">
            <v>299.38333333333333</v>
          </cell>
          <cell r="P20">
            <v>299.38333333333333</v>
          </cell>
          <cell r="Q20">
            <v>299.38333333333333</v>
          </cell>
        </row>
        <row r="21">
          <cell r="F21">
            <v>10.754998333333333</v>
          </cell>
          <cell r="G21">
            <v>10.754998333333333</v>
          </cell>
          <cell r="H21">
            <v>10.754998333333333</v>
          </cell>
          <cell r="I21">
            <v>12.963298333333332</v>
          </cell>
          <cell r="J21">
            <v>12.963298333333332</v>
          </cell>
          <cell r="K21">
            <v>12.963298333333332</v>
          </cell>
          <cell r="L21">
            <v>12.963298333333332</v>
          </cell>
          <cell r="M21">
            <v>12.963298333333332</v>
          </cell>
          <cell r="N21">
            <v>12.963298333333332</v>
          </cell>
          <cell r="O21">
            <v>12.963298333333332</v>
          </cell>
          <cell r="P21">
            <v>12.963298333333332</v>
          </cell>
          <cell r="Q21">
            <v>12.963298333333332</v>
          </cell>
        </row>
        <row r="22">
          <cell r="F22">
            <v>8.5</v>
          </cell>
          <cell r="G22">
            <v>8.5</v>
          </cell>
          <cell r="H22">
            <v>8.5</v>
          </cell>
          <cell r="I22">
            <v>8.5</v>
          </cell>
          <cell r="J22">
            <v>8.5</v>
          </cell>
          <cell r="K22">
            <v>8.5</v>
          </cell>
          <cell r="L22">
            <v>8.5</v>
          </cell>
          <cell r="M22">
            <v>8.5</v>
          </cell>
          <cell r="N22">
            <v>8.5</v>
          </cell>
          <cell r="O22">
            <v>8.5</v>
          </cell>
          <cell r="P22">
            <v>8.5</v>
          </cell>
          <cell r="Q22">
            <v>8.5</v>
          </cell>
        </row>
        <row r="23">
          <cell r="F23">
            <v>1.2652939215686274</v>
          </cell>
          <cell r="G23">
            <v>1.2652939215686274</v>
          </cell>
          <cell r="H23">
            <v>1.2652939215686274</v>
          </cell>
          <cell r="I23">
            <v>1.5250939215686274</v>
          </cell>
          <cell r="J23">
            <v>1.5250939215686274</v>
          </cell>
          <cell r="K23">
            <v>1.5250939215686274</v>
          </cell>
          <cell r="L23">
            <v>1.5250939215686274</v>
          </cell>
          <cell r="M23">
            <v>1.5250939215686274</v>
          </cell>
          <cell r="N23">
            <v>1.5250939215686274</v>
          </cell>
          <cell r="O23">
            <v>1.5250939215686274</v>
          </cell>
          <cell r="P23">
            <v>1.5250939215686274</v>
          </cell>
          <cell r="Q23">
            <v>1.5250939215686274</v>
          </cell>
        </row>
        <row r="24">
          <cell r="F24">
            <v>37.159569973856186</v>
          </cell>
          <cell r="G24">
            <v>6.9675984313725499</v>
          </cell>
          <cell r="H24">
            <v>6.9675984313725499</v>
          </cell>
          <cell r="I24">
            <v>6.7779984313725503</v>
          </cell>
          <cell r="J24">
            <v>6.7779984313725503</v>
          </cell>
          <cell r="K24">
            <v>6.7779984313725503</v>
          </cell>
          <cell r="L24">
            <v>6.7779984313725503</v>
          </cell>
          <cell r="M24">
            <v>6.7779984313725503</v>
          </cell>
          <cell r="N24">
            <v>6.7779984313725503</v>
          </cell>
          <cell r="O24">
            <v>6.7779984313725503</v>
          </cell>
          <cell r="P24">
            <v>6.7779984313725503</v>
          </cell>
          <cell r="Q24">
            <v>6.7779984313725503</v>
          </cell>
        </row>
        <row r="25">
          <cell r="F25">
            <v>0.88239999999999996</v>
          </cell>
          <cell r="G25">
            <v>0.88239999999999996</v>
          </cell>
          <cell r="H25">
            <v>0.88239999999999996</v>
          </cell>
          <cell r="I25">
            <v>0.88239999999999996</v>
          </cell>
          <cell r="J25">
            <v>0.88239999999999996</v>
          </cell>
          <cell r="K25">
            <v>0.88239999999999996</v>
          </cell>
          <cell r="L25">
            <v>0.88239999999999996</v>
          </cell>
          <cell r="M25">
            <v>0.88239999999999996</v>
          </cell>
          <cell r="N25">
            <v>0.88239999999999996</v>
          </cell>
          <cell r="O25">
            <v>0.88239999999999996</v>
          </cell>
          <cell r="P25">
            <v>0.88239999999999996</v>
          </cell>
          <cell r="Q25">
            <v>0.88239999999999996</v>
          </cell>
        </row>
        <row r="26">
          <cell r="F26">
            <v>38.041969973856183</v>
          </cell>
          <cell r="G26">
            <v>7.8499984313725495</v>
          </cell>
          <cell r="H26">
            <v>7.8499984313725495</v>
          </cell>
          <cell r="I26">
            <v>7.6603984313725499</v>
          </cell>
          <cell r="J26">
            <v>7.6603984313725499</v>
          </cell>
          <cell r="K26">
            <v>7.6603984313725499</v>
          </cell>
          <cell r="L26">
            <v>7.6603984313725499</v>
          </cell>
          <cell r="M26">
            <v>7.6603984313725499</v>
          </cell>
          <cell r="N26">
            <v>7.6603984313725499</v>
          </cell>
          <cell r="O26">
            <v>7.6603984313725499</v>
          </cell>
          <cell r="P26">
            <v>7.6603984313725499</v>
          </cell>
          <cell r="Q26">
            <v>7.6603984313725499</v>
          </cell>
        </row>
        <row r="27">
          <cell r="F27">
            <v>6.2897999999999996</v>
          </cell>
          <cell r="G27">
            <v>6.2897999999999996</v>
          </cell>
          <cell r="H27">
            <v>6.2897999999999996</v>
          </cell>
          <cell r="I27">
            <v>6.2897999999999996</v>
          </cell>
          <cell r="J27">
            <v>6.2897999999999996</v>
          </cell>
          <cell r="K27">
            <v>6.2897999999999996</v>
          </cell>
          <cell r="L27">
            <v>6.2897999999999996</v>
          </cell>
          <cell r="M27">
            <v>6.2897999999999996</v>
          </cell>
          <cell r="N27">
            <v>6.2897999999999996</v>
          </cell>
          <cell r="O27">
            <v>6.2897999999999996</v>
          </cell>
          <cell r="P27">
            <v>6.2897999999999996</v>
          </cell>
          <cell r="Q27">
            <v>6.2897999999999996</v>
          </cell>
        </row>
        <row r="28">
          <cell r="F28">
            <v>239.27638274156061</v>
          </cell>
          <cell r="G28">
            <v>49.374920133647059</v>
          </cell>
          <cell r="H28">
            <v>49.374920133647059</v>
          </cell>
          <cell r="I28">
            <v>48.182374053647059</v>
          </cell>
          <cell r="J28">
            <v>48.182374053647059</v>
          </cell>
          <cell r="K28">
            <v>48.182374053647059</v>
          </cell>
          <cell r="L28">
            <v>48.182374053647059</v>
          </cell>
          <cell r="M28">
            <v>48.182374053647059</v>
          </cell>
          <cell r="N28">
            <v>48.182374053647059</v>
          </cell>
          <cell r="O28">
            <v>48.182374053647059</v>
          </cell>
          <cell r="P28">
            <v>48.182374053647059</v>
          </cell>
          <cell r="Q28">
            <v>48.182374053647059</v>
          </cell>
        </row>
        <row r="29">
          <cell r="F29">
            <v>46</v>
          </cell>
          <cell r="G29">
            <v>46</v>
          </cell>
          <cell r="H29">
            <v>46</v>
          </cell>
          <cell r="I29">
            <v>46</v>
          </cell>
          <cell r="J29">
            <v>46</v>
          </cell>
          <cell r="K29">
            <v>46</v>
          </cell>
          <cell r="L29">
            <v>46</v>
          </cell>
          <cell r="M29">
            <v>46</v>
          </cell>
          <cell r="N29">
            <v>46</v>
          </cell>
          <cell r="O29">
            <v>46</v>
          </cell>
          <cell r="P29">
            <v>46</v>
          </cell>
          <cell r="Q29">
            <v>46</v>
          </cell>
        </row>
        <row r="30">
          <cell r="F30">
            <v>11006.713606111789</v>
          </cell>
          <cell r="G30">
            <v>2271.2463261477646</v>
          </cell>
          <cell r="H30">
            <v>2271.2463261477646</v>
          </cell>
          <cell r="I30">
            <v>2216.3892064677648</v>
          </cell>
          <cell r="J30">
            <v>2216.3892064677648</v>
          </cell>
          <cell r="K30">
            <v>2216.3892064677648</v>
          </cell>
          <cell r="L30">
            <v>2216.3892064677648</v>
          </cell>
          <cell r="M30">
            <v>2216.3892064677648</v>
          </cell>
          <cell r="N30">
            <v>2216.3892064677648</v>
          </cell>
          <cell r="O30">
            <v>2216.3892064677648</v>
          </cell>
          <cell r="P30">
            <v>2216.3892064677648</v>
          </cell>
          <cell r="Q30">
            <v>2216.3892064677648</v>
          </cell>
        </row>
        <row r="31">
          <cell r="F31">
            <v>11.00671360611179</v>
          </cell>
          <cell r="G31">
            <v>2.2712463261477649</v>
          </cell>
          <cell r="H31">
            <v>2.2712463261477649</v>
          </cell>
          <cell r="I31">
            <v>2.2163892064677646</v>
          </cell>
          <cell r="J31">
            <v>2.2163892064677646</v>
          </cell>
          <cell r="K31">
            <v>2.2163892064677646</v>
          </cell>
          <cell r="L31">
            <v>2.2163892064677646</v>
          </cell>
          <cell r="M31">
            <v>2.2163892064677646</v>
          </cell>
          <cell r="N31">
            <v>2.2163892064677646</v>
          </cell>
          <cell r="O31">
            <v>2.2163892064677646</v>
          </cell>
          <cell r="P31">
            <v>2.2163892064677646</v>
          </cell>
          <cell r="Q31">
            <v>2.2163892064677646</v>
          </cell>
        </row>
        <row r="32">
          <cell r="F32">
            <v>11017.720319717901</v>
          </cell>
          <cell r="G32">
            <v>2273.5175724739124</v>
          </cell>
          <cell r="H32">
            <v>2273.5175724739124</v>
          </cell>
          <cell r="I32">
            <v>2218.6055956742325</v>
          </cell>
          <cell r="J32">
            <v>2218.6055956742325</v>
          </cell>
          <cell r="K32">
            <v>2218.6055956742325</v>
          </cell>
          <cell r="L32">
            <v>2218.6055956742325</v>
          </cell>
          <cell r="M32">
            <v>2218.6055956742325</v>
          </cell>
          <cell r="N32">
            <v>2218.6055956742325</v>
          </cell>
          <cell r="O32">
            <v>2218.6055956742325</v>
          </cell>
          <cell r="P32">
            <v>2218.6055956742325</v>
          </cell>
          <cell r="Q32">
            <v>2218.6055956742325</v>
          </cell>
        </row>
        <row r="33">
          <cell r="F33">
            <v>110.17720319717901</v>
          </cell>
          <cell r="G33">
            <v>22.735175724739126</v>
          </cell>
          <cell r="H33">
            <v>22.735175724739126</v>
          </cell>
          <cell r="I33">
            <v>22.186055956742326</v>
          </cell>
          <cell r="J33">
            <v>22.186055956742326</v>
          </cell>
          <cell r="K33">
            <v>22.186055956742326</v>
          </cell>
          <cell r="L33">
            <v>22.186055956742326</v>
          </cell>
          <cell r="M33">
            <v>22.186055956742326</v>
          </cell>
          <cell r="N33">
            <v>22.186055956742326</v>
          </cell>
          <cell r="O33">
            <v>22.186055956742326</v>
          </cell>
          <cell r="P33">
            <v>22.186055956742326</v>
          </cell>
          <cell r="Q33">
            <v>22.186055956742326</v>
          </cell>
        </row>
        <row r="34">
          <cell r="F34">
            <v>11127.89752291508</v>
          </cell>
          <cell r="G34">
            <v>2296.2527481986517</v>
          </cell>
          <cell r="H34">
            <v>2296.2527481986517</v>
          </cell>
          <cell r="I34">
            <v>2240.7916516309747</v>
          </cell>
          <cell r="J34">
            <v>2240.7916516309747</v>
          </cell>
          <cell r="K34">
            <v>2240.7916516309747</v>
          </cell>
          <cell r="L34">
            <v>2240.7916516309747</v>
          </cell>
          <cell r="M34">
            <v>2240.7916516309747</v>
          </cell>
          <cell r="N34">
            <v>2240.7916516309747</v>
          </cell>
          <cell r="O34">
            <v>2240.7916516309747</v>
          </cell>
          <cell r="P34">
            <v>2240.7916516309747</v>
          </cell>
          <cell r="Q34">
            <v>2240.7916516309747</v>
          </cell>
        </row>
        <row r="35">
          <cell r="F35">
            <v>0.15</v>
          </cell>
          <cell r="G35">
            <v>0.15</v>
          </cell>
          <cell r="H35">
            <v>0.15</v>
          </cell>
          <cell r="I35">
            <v>0.15</v>
          </cell>
          <cell r="J35">
            <v>0.15</v>
          </cell>
          <cell r="K35">
            <v>0.15</v>
          </cell>
          <cell r="L35">
            <v>0.15</v>
          </cell>
          <cell r="M35">
            <v>0.15</v>
          </cell>
          <cell r="N35">
            <v>0.15</v>
          </cell>
          <cell r="O35">
            <v>0.15</v>
          </cell>
          <cell r="P35">
            <v>0.15</v>
          </cell>
          <cell r="Q35">
            <v>0.15</v>
          </cell>
        </row>
        <row r="36">
          <cell r="F36">
            <v>1669.1846284372621</v>
          </cell>
          <cell r="G36">
            <v>344.43791222979775</v>
          </cell>
          <cell r="H36">
            <v>344.43791222979775</v>
          </cell>
          <cell r="I36">
            <v>336.11874774464621</v>
          </cell>
          <cell r="J36">
            <v>336.11874774464621</v>
          </cell>
          <cell r="K36">
            <v>336.11874774464621</v>
          </cell>
          <cell r="L36">
            <v>336.11874774464621</v>
          </cell>
          <cell r="M36">
            <v>336.11874774464621</v>
          </cell>
          <cell r="N36">
            <v>336.11874774464621</v>
          </cell>
          <cell r="O36">
            <v>336.11874774464621</v>
          </cell>
          <cell r="P36">
            <v>336.11874774464621</v>
          </cell>
          <cell r="Q36">
            <v>336.11874774464621</v>
          </cell>
        </row>
        <row r="37">
          <cell r="F37">
            <v>12797.082151352342</v>
          </cell>
          <cell r="G37">
            <v>2640.6906604284495</v>
          </cell>
          <cell r="H37">
            <v>2640.6906604284495</v>
          </cell>
          <cell r="I37">
            <v>2576.9103993756207</v>
          </cell>
          <cell r="J37">
            <v>2576.9103993756207</v>
          </cell>
          <cell r="K37">
            <v>2576.9103993756207</v>
          </cell>
          <cell r="L37">
            <v>2576.9103993756207</v>
          </cell>
          <cell r="M37">
            <v>2576.9103993756207</v>
          </cell>
          <cell r="N37">
            <v>2576.9103993756207</v>
          </cell>
          <cell r="O37">
            <v>2576.9103993756207</v>
          </cell>
          <cell r="P37">
            <v>2576.9103993756207</v>
          </cell>
          <cell r="Q37">
            <v>2576.9103993756207</v>
          </cell>
        </row>
        <row r="38">
          <cell r="F38">
            <v>110.17720319717901</v>
          </cell>
          <cell r="G38">
            <v>22.735175724739126</v>
          </cell>
          <cell r="H38">
            <v>22.735175724739126</v>
          </cell>
          <cell r="I38">
            <v>22.186055956742326</v>
          </cell>
          <cell r="J38">
            <v>22.186055956742326</v>
          </cell>
          <cell r="K38">
            <v>22.186055956742326</v>
          </cell>
          <cell r="L38">
            <v>22.186055956742326</v>
          </cell>
          <cell r="M38">
            <v>22.186055956742326</v>
          </cell>
          <cell r="N38">
            <v>22.186055956742326</v>
          </cell>
          <cell r="O38">
            <v>22.186055956742326</v>
          </cell>
          <cell r="P38">
            <v>22.186055956742326</v>
          </cell>
          <cell r="Q38">
            <v>22.186055956742326</v>
          </cell>
        </row>
        <row r="39">
          <cell r="F39">
            <v>12686.904948155163</v>
          </cell>
          <cell r="G39">
            <v>2617.9554847037102</v>
          </cell>
          <cell r="H39">
            <v>2617.9554847037102</v>
          </cell>
          <cell r="I39">
            <v>2554.7243434188786</v>
          </cell>
          <cell r="J39">
            <v>2554.7243434188786</v>
          </cell>
          <cell r="K39">
            <v>2554.7243434188786</v>
          </cell>
          <cell r="L39">
            <v>2554.7243434188786</v>
          </cell>
          <cell r="M39">
            <v>2554.7243434188786</v>
          </cell>
          <cell r="N39">
            <v>2554.7243434188786</v>
          </cell>
          <cell r="O39">
            <v>2554.7243434188786</v>
          </cell>
          <cell r="P39">
            <v>2554.7243434188786</v>
          </cell>
          <cell r="Q39">
            <v>2554.7243434188786</v>
          </cell>
        </row>
        <row r="40">
          <cell r="F40">
            <v>55.033568030558946</v>
          </cell>
          <cell r="G40">
            <v>11.356231630738824</v>
          </cell>
          <cell r="H40">
            <v>11.356231630738824</v>
          </cell>
          <cell r="I40">
            <v>11.081946032338823</v>
          </cell>
          <cell r="J40">
            <v>11.081946032338823</v>
          </cell>
          <cell r="K40">
            <v>11.081946032338823</v>
          </cell>
          <cell r="L40">
            <v>11.081946032338823</v>
          </cell>
          <cell r="M40">
            <v>11.081946032338823</v>
          </cell>
          <cell r="N40">
            <v>11.081946032338823</v>
          </cell>
          <cell r="O40">
            <v>11.081946032338823</v>
          </cell>
          <cell r="P40">
            <v>11.081946032338823</v>
          </cell>
          <cell r="Q40">
            <v>11.081946032338823</v>
          </cell>
        </row>
        <row r="41">
          <cell r="F41">
            <v>24.789870719365275</v>
          </cell>
          <cell r="G41">
            <v>5.115414538066303</v>
          </cell>
          <cell r="H41">
            <v>5.115414538066303</v>
          </cell>
          <cell r="I41">
            <v>4.9918625902670231</v>
          </cell>
          <cell r="J41">
            <v>4.9918625902670231</v>
          </cell>
          <cell r="K41">
            <v>4.9918625902670231</v>
          </cell>
          <cell r="L41">
            <v>4.9918625902670231</v>
          </cell>
          <cell r="M41">
            <v>4.9918625902670231</v>
          </cell>
          <cell r="N41">
            <v>4.9918625902670231</v>
          </cell>
          <cell r="O41">
            <v>4.9918625902670231</v>
          </cell>
          <cell r="P41">
            <v>4.9918625902670231</v>
          </cell>
          <cell r="Q41">
            <v>4.9918625902670231</v>
          </cell>
        </row>
        <row r="42">
          <cell r="F42">
            <v>44.620600000000003</v>
          </cell>
          <cell r="G42">
            <v>44.620600000000003</v>
          </cell>
          <cell r="H42">
            <v>44.620600000000003</v>
          </cell>
          <cell r="I42">
            <v>44.620600000000003</v>
          </cell>
          <cell r="J42">
            <v>44.620600000000003</v>
          </cell>
          <cell r="K42">
            <v>44.620600000000003</v>
          </cell>
          <cell r="L42">
            <v>44.620600000000003</v>
          </cell>
          <cell r="M42">
            <v>44.620600000000003</v>
          </cell>
          <cell r="N42">
            <v>44.620600000000003</v>
          </cell>
          <cell r="O42">
            <v>44.620600000000003</v>
          </cell>
          <cell r="P42">
            <v>44.620600000000003</v>
          </cell>
          <cell r="Q42">
            <v>44.620600000000003</v>
          </cell>
        </row>
        <row r="43">
          <cell r="F43">
            <v>4.4620600000000001</v>
          </cell>
          <cell r="G43">
            <v>4.4620600000000001</v>
          </cell>
          <cell r="H43">
            <v>4.4620600000000001</v>
          </cell>
          <cell r="I43">
            <v>4.4620600000000001</v>
          </cell>
          <cell r="J43">
            <v>4.4620600000000001</v>
          </cell>
          <cell r="K43">
            <v>4.4620600000000001</v>
          </cell>
          <cell r="L43">
            <v>4.4620600000000001</v>
          </cell>
          <cell r="M43">
            <v>4.4620600000000001</v>
          </cell>
          <cell r="N43">
            <v>4.4620600000000001</v>
          </cell>
          <cell r="O43">
            <v>4.4620600000000001</v>
          </cell>
          <cell r="P43">
            <v>4.4620600000000001</v>
          </cell>
          <cell r="Q43">
            <v>4.4620600000000001</v>
          </cell>
        </row>
        <row r="44">
          <cell r="F44">
            <v>12815.811046905088</v>
          </cell>
          <cell r="G44">
            <v>2683.5097908725156</v>
          </cell>
          <cell r="H44">
            <v>2683.5097908725156</v>
          </cell>
          <cell r="I44">
            <v>2619.8808120414842</v>
          </cell>
          <cell r="J44">
            <v>2619.8808120414842</v>
          </cell>
          <cell r="K44">
            <v>2619.8808120414842</v>
          </cell>
          <cell r="L44">
            <v>2619.8808120414842</v>
          </cell>
          <cell r="M44">
            <v>2619.8808120414842</v>
          </cell>
          <cell r="N44">
            <v>2619.8808120414842</v>
          </cell>
          <cell r="O44">
            <v>2619.8808120414842</v>
          </cell>
          <cell r="P44">
            <v>2619.8808120414842</v>
          </cell>
          <cell r="Q44">
            <v>2619.8808120414842</v>
          </cell>
        </row>
        <row r="45">
          <cell r="F45">
            <v>12815.81</v>
          </cell>
          <cell r="G45">
            <v>2683.51</v>
          </cell>
          <cell r="H45">
            <v>2683.51</v>
          </cell>
          <cell r="I45">
            <v>2619.88</v>
          </cell>
          <cell r="J45">
            <v>2619.88</v>
          </cell>
          <cell r="K45">
            <v>2619.88</v>
          </cell>
          <cell r="L45">
            <v>2619.88</v>
          </cell>
          <cell r="M45">
            <v>2619.88</v>
          </cell>
          <cell r="N45">
            <v>2619.88</v>
          </cell>
          <cell r="O45">
            <v>2619.88</v>
          </cell>
          <cell r="P45">
            <v>2619.88</v>
          </cell>
          <cell r="Q45">
            <v>2619.88</v>
          </cell>
        </row>
        <row r="46">
          <cell r="F46">
            <v>0.98319999999999996</v>
          </cell>
          <cell r="G46">
            <v>0.98319999999999996</v>
          </cell>
          <cell r="H46">
            <v>0.98319999999999996</v>
          </cell>
          <cell r="I46">
            <v>0.98319999999999996</v>
          </cell>
          <cell r="J46">
            <v>0.98319999999999996</v>
          </cell>
          <cell r="K46">
            <v>0.98319999999999996</v>
          </cell>
          <cell r="L46">
            <v>0.98319999999999996</v>
          </cell>
          <cell r="M46">
            <v>0.98319999999999996</v>
          </cell>
          <cell r="N46">
            <v>0.98319999999999996</v>
          </cell>
          <cell r="O46">
            <v>0.98319999999999996</v>
          </cell>
          <cell r="P46">
            <v>0.98319999999999996</v>
          </cell>
          <cell r="Q46">
            <v>0.98319999999999996</v>
          </cell>
        </row>
        <row r="47">
          <cell r="F47">
            <v>12600.5</v>
          </cell>
          <cell r="G47">
            <v>2638.43</v>
          </cell>
          <cell r="H47">
            <v>2638.43</v>
          </cell>
          <cell r="I47">
            <v>2575.87</v>
          </cell>
          <cell r="J47">
            <v>2575.87</v>
          </cell>
          <cell r="K47">
            <v>2575.87</v>
          </cell>
          <cell r="L47">
            <v>2575.87</v>
          </cell>
          <cell r="M47">
            <v>2575.87</v>
          </cell>
          <cell r="N47">
            <v>2575.87</v>
          </cell>
          <cell r="O47">
            <v>2575.87</v>
          </cell>
          <cell r="P47">
            <v>2575.87</v>
          </cell>
          <cell r="Q47">
            <v>2575.87</v>
          </cell>
        </row>
        <row r="48">
          <cell r="F48">
            <v>1.411</v>
          </cell>
          <cell r="G48">
            <v>1.411</v>
          </cell>
          <cell r="H48">
            <v>1.411</v>
          </cell>
          <cell r="I48">
            <v>1.411</v>
          </cell>
          <cell r="J48">
            <v>1.411</v>
          </cell>
          <cell r="K48">
            <v>1.411</v>
          </cell>
          <cell r="L48">
            <v>1.411</v>
          </cell>
          <cell r="M48">
            <v>1.411</v>
          </cell>
          <cell r="N48">
            <v>1.411</v>
          </cell>
          <cell r="O48">
            <v>1.411</v>
          </cell>
          <cell r="P48">
            <v>1.411</v>
          </cell>
          <cell r="Q48">
            <v>1.411</v>
          </cell>
        </row>
        <row r="49">
          <cell r="F49">
            <v>17779.305500000002</v>
          </cell>
          <cell r="G49">
            <v>3722.8247299999998</v>
          </cell>
          <cell r="H49">
            <v>3722.8247299999998</v>
          </cell>
          <cell r="I49">
            <v>3634.5525699999998</v>
          </cell>
          <cell r="J49">
            <v>3634.5525699999998</v>
          </cell>
          <cell r="K49">
            <v>3634.5525699999998</v>
          </cell>
          <cell r="L49">
            <v>3634.5525699999998</v>
          </cell>
          <cell r="M49">
            <v>3634.5525699999998</v>
          </cell>
          <cell r="N49">
            <v>3634.5525699999998</v>
          </cell>
          <cell r="O49">
            <v>3634.5525699999998</v>
          </cell>
          <cell r="P49">
            <v>3634.5525699999998</v>
          </cell>
          <cell r="Q49">
            <v>3634.5525699999998</v>
          </cell>
        </row>
      </sheetData>
      <sheetData sheetId="3"/>
      <sheetData sheetId="4">
        <row r="5">
          <cell r="F5">
            <v>38078</v>
          </cell>
          <cell r="G5">
            <v>38108</v>
          </cell>
          <cell r="H5">
            <v>38139</v>
          </cell>
          <cell r="I5">
            <v>38169</v>
          </cell>
          <cell r="J5">
            <v>38200</v>
          </cell>
          <cell r="K5">
            <v>38231</v>
          </cell>
          <cell r="L5">
            <v>38261</v>
          </cell>
          <cell r="M5">
            <v>38292</v>
          </cell>
          <cell r="N5">
            <v>38322</v>
          </cell>
          <cell r="O5">
            <v>38353</v>
          </cell>
          <cell r="P5">
            <v>38384</v>
          </cell>
          <cell r="Q5">
            <v>38412</v>
          </cell>
        </row>
        <row r="6">
          <cell r="F6" t="str">
            <v>2004-05</v>
          </cell>
        </row>
        <row r="7">
          <cell r="F7">
            <v>34.673980484712892</v>
          </cell>
          <cell r="G7">
            <v>7.45</v>
          </cell>
          <cell r="H7">
            <v>7.45</v>
          </cell>
          <cell r="I7">
            <v>7.45</v>
          </cell>
          <cell r="J7">
            <v>7.45</v>
          </cell>
          <cell r="K7">
            <v>7.45</v>
          </cell>
          <cell r="L7">
            <v>7.45</v>
          </cell>
          <cell r="M7">
            <v>7.45</v>
          </cell>
          <cell r="N7">
            <v>7.45</v>
          </cell>
          <cell r="O7">
            <v>7.45</v>
          </cell>
          <cell r="P7">
            <v>7.45</v>
          </cell>
          <cell r="Q7">
            <v>7.45</v>
          </cell>
        </row>
        <row r="8">
          <cell r="F8">
            <v>34.673980484712892</v>
          </cell>
          <cell r="G8">
            <v>7.45</v>
          </cell>
          <cell r="H8">
            <v>7.45</v>
          </cell>
          <cell r="I8">
            <v>7.45</v>
          </cell>
          <cell r="J8">
            <v>7.45</v>
          </cell>
          <cell r="K8">
            <v>7.45</v>
          </cell>
          <cell r="L8">
            <v>7.45</v>
          </cell>
          <cell r="M8">
            <v>7.45</v>
          </cell>
          <cell r="N8">
            <v>7.45</v>
          </cell>
          <cell r="O8">
            <v>7.45</v>
          </cell>
          <cell r="P8">
            <v>7.45</v>
          </cell>
          <cell r="Q8">
            <v>7.45</v>
          </cell>
        </row>
        <row r="9">
          <cell r="F9">
            <v>34.673980484712892</v>
          </cell>
          <cell r="G9">
            <v>7.45</v>
          </cell>
          <cell r="H9">
            <v>7.45</v>
          </cell>
          <cell r="I9">
            <v>7.45</v>
          </cell>
          <cell r="J9">
            <v>7.45</v>
          </cell>
          <cell r="K9">
            <v>7.45</v>
          </cell>
          <cell r="L9">
            <v>7.45</v>
          </cell>
          <cell r="M9">
            <v>7.45</v>
          </cell>
          <cell r="N9">
            <v>7.45</v>
          </cell>
          <cell r="O9">
            <v>7.45</v>
          </cell>
          <cell r="P9">
            <v>7.45</v>
          </cell>
          <cell r="Q9">
            <v>7.45</v>
          </cell>
        </row>
        <row r="10">
          <cell r="F10">
            <v>0.99999999999999933</v>
          </cell>
          <cell r="G10">
            <v>0.99999999999999933</v>
          </cell>
          <cell r="H10">
            <v>0.99999999999999933</v>
          </cell>
          <cell r="I10">
            <v>0.99999999999999933</v>
          </cell>
          <cell r="J10">
            <v>0.99999999999999933</v>
          </cell>
          <cell r="K10">
            <v>0.99999999999999933</v>
          </cell>
          <cell r="L10">
            <v>0.99999999999999933</v>
          </cell>
          <cell r="M10">
            <v>0.99999999999999933</v>
          </cell>
          <cell r="N10">
            <v>0.99999999999999933</v>
          </cell>
          <cell r="O10">
            <v>0.99999999999999933</v>
          </cell>
          <cell r="P10">
            <v>0.99999999999999933</v>
          </cell>
          <cell r="Q10">
            <v>0.99999999999999933</v>
          </cell>
        </row>
        <row r="11">
          <cell r="F11">
            <v>35.673980484712892</v>
          </cell>
          <cell r="G11">
            <v>8.4499999999999993</v>
          </cell>
          <cell r="H11">
            <v>8.4499999999999993</v>
          </cell>
          <cell r="I11">
            <v>8.4499999999999993</v>
          </cell>
          <cell r="J11">
            <v>8.4499999999999993</v>
          </cell>
          <cell r="K11">
            <v>8.4499999999999993</v>
          </cell>
          <cell r="L11">
            <v>8.4499999999999993</v>
          </cell>
          <cell r="M11">
            <v>8.4499999999999993</v>
          </cell>
          <cell r="N11">
            <v>8.4499999999999993</v>
          </cell>
          <cell r="O11">
            <v>8.4499999999999993</v>
          </cell>
          <cell r="P11">
            <v>8.4499999999999993</v>
          </cell>
          <cell r="Q11">
            <v>8.4499999999999993</v>
          </cell>
        </row>
        <row r="12">
          <cell r="F12">
            <v>4.33</v>
          </cell>
          <cell r="G12">
            <v>4.33</v>
          </cell>
          <cell r="H12">
            <v>4.33</v>
          </cell>
          <cell r="I12">
            <v>4.33</v>
          </cell>
          <cell r="J12">
            <v>4.33</v>
          </cell>
          <cell r="K12">
            <v>4.33</v>
          </cell>
          <cell r="L12">
            <v>4.33</v>
          </cell>
          <cell r="M12">
            <v>4.33</v>
          </cell>
          <cell r="N12">
            <v>4.33</v>
          </cell>
          <cell r="O12">
            <v>4.33</v>
          </cell>
          <cell r="P12">
            <v>4.33</v>
          </cell>
          <cell r="Q12">
            <v>4.33</v>
          </cell>
        </row>
        <row r="13">
          <cell r="F13">
            <v>248.38333333333333</v>
          </cell>
          <cell r="G13">
            <v>248.38333333333333</v>
          </cell>
          <cell r="H13">
            <v>248.38333333333333</v>
          </cell>
          <cell r="I13">
            <v>299.38333333333333</v>
          </cell>
          <cell r="J13">
            <v>299.38333333333333</v>
          </cell>
          <cell r="K13">
            <v>299.38333333333333</v>
          </cell>
          <cell r="L13">
            <v>299.38333333333333</v>
          </cell>
          <cell r="M13">
            <v>299.38333333333333</v>
          </cell>
          <cell r="N13">
            <v>299.38333333333333</v>
          </cell>
          <cell r="O13">
            <v>299.38333333333333</v>
          </cell>
          <cell r="P13">
            <v>299.38333333333333</v>
          </cell>
          <cell r="Q13">
            <v>299.38333333333333</v>
          </cell>
        </row>
        <row r="14">
          <cell r="F14">
            <v>10.754998333333333</v>
          </cell>
          <cell r="G14">
            <v>10.754998333333333</v>
          </cell>
          <cell r="H14">
            <v>10.754998333333333</v>
          </cell>
          <cell r="I14">
            <v>12.963298333333332</v>
          </cell>
          <cell r="J14">
            <v>12.963298333333332</v>
          </cell>
          <cell r="K14">
            <v>12.963298333333332</v>
          </cell>
          <cell r="L14">
            <v>12.963298333333332</v>
          </cell>
          <cell r="M14">
            <v>12.963298333333332</v>
          </cell>
          <cell r="N14">
            <v>12.963298333333332</v>
          </cell>
          <cell r="O14">
            <v>12.963298333333332</v>
          </cell>
          <cell r="P14">
            <v>12.963298333333332</v>
          </cell>
          <cell r="Q14">
            <v>12.963298333333332</v>
          </cell>
        </row>
        <row r="15">
          <cell r="F15">
            <v>7.45</v>
          </cell>
          <cell r="G15">
            <v>7.45</v>
          </cell>
          <cell r="H15">
            <v>7.45</v>
          </cell>
          <cell r="I15">
            <v>7.45</v>
          </cell>
          <cell r="J15">
            <v>7.45</v>
          </cell>
          <cell r="K15">
            <v>7.45</v>
          </cell>
          <cell r="L15">
            <v>7.45</v>
          </cell>
          <cell r="M15">
            <v>7.45</v>
          </cell>
          <cell r="N15">
            <v>7.45</v>
          </cell>
          <cell r="O15">
            <v>7.45</v>
          </cell>
          <cell r="P15">
            <v>7.45</v>
          </cell>
          <cell r="Q15">
            <v>7.45</v>
          </cell>
        </row>
        <row r="16">
          <cell r="F16">
            <v>1.4436239373601789</v>
          </cell>
          <cell r="G16">
            <v>1.4436239373601789</v>
          </cell>
          <cell r="H16">
            <v>1.4436239373601789</v>
          </cell>
          <cell r="I16">
            <v>1.7400400447427291</v>
          </cell>
          <cell r="J16">
            <v>1.7400400447427291</v>
          </cell>
          <cell r="K16">
            <v>1.7400400447427291</v>
          </cell>
          <cell r="L16">
            <v>1.7400400447427291</v>
          </cell>
          <cell r="M16">
            <v>1.7400400447427291</v>
          </cell>
          <cell r="N16">
            <v>1.7400400447427291</v>
          </cell>
          <cell r="O16">
            <v>1.7400400447427291</v>
          </cell>
          <cell r="P16">
            <v>1.7400400447427291</v>
          </cell>
          <cell r="Q16">
            <v>1.7400400447427291</v>
          </cell>
        </row>
        <row r="17">
          <cell r="F17">
            <v>37.117604422073072</v>
          </cell>
          <cell r="G17">
            <v>9.8936239373601786</v>
          </cell>
          <cell r="H17">
            <v>9.8936239373601786</v>
          </cell>
          <cell r="I17">
            <v>10.190040044742728</v>
          </cell>
          <cell r="J17">
            <v>10.190040044742728</v>
          </cell>
          <cell r="K17">
            <v>10.190040044742728</v>
          </cell>
          <cell r="L17">
            <v>10.190040044742728</v>
          </cell>
          <cell r="M17">
            <v>10.190040044742728</v>
          </cell>
          <cell r="N17">
            <v>10.190040044742728</v>
          </cell>
          <cell r="O17">
            <v>10.190040044742728</v>
          </cell>
          <cell r="P17">
            <v>10.190040044742728</v>
          </cell>
          <cell r="Q17">
            <v>10.190040044742728</v>
          </cell>
        </row>
        <row r="18">
          <cell r="F18">
            <v>6.2897999999999996</v>
          </cell>
          <cell r="G18">
            <v>6.2897999999999996</v>
          </cell>
          <cell r="H18">
            <v>6.2897999999999996</v>
          </cell>
          <cell r="I18">
            <v>6.2897999999999996</v>
          </cell>
          <cell r="J18">
            <v>6.2897999999999996</v>
          </cell>
          <cell r="K18">
            <v>6.2897999999999996</v>
          </cell>
          <cell r="L18">
            <v>6.2897999999999996</v>
          </cell>
          <cell r="M18">
            <v>6.2897999999999996</v>
          </cell>
          <cell r="N18">
            <v>6.2897999999999996</v>
          </cell>
          <cell r="O18">
            <v>6.2897999999999996</v>
          </cell>
          <cell r="P18">
            <v>6.2897999999999996</v>
          </cell>
          <cell r="Q18">
            <v>6.2897999999999996</v>
          </cell>
        </row>
        <row r="19">
          <cell r="F19">
            <v>233.4623082939552</v>
          </cell>
          <cell r="G19">
            <v>62.22891584120805</v>
          </cell>
          <cell r="H19">
            <v>62.22891584120805</v>
          </cell>
          <cell r="I19">
            <v>64.093313873422815</v>
          </cell>
          <cell r="J19">
            <v>64.093313873422815</v>
          </cell>
          <cell r="K19">
            <v>64.093313873422815</v>
          </cell>
          <cell r="L19">
            <v>64.093313873422815</v>
          </cell>
          <cell r="M19">
            <v>64.093313873422815</v>
          </cell>
          <cell r="N19">
            <v>64.093313873422815</v>
          </cell>
          <cell r="O19">
            <v>64.093313873422815</v>
          </cell>
          <cell r="P19">
            <v>64.093313873422815</v>
          </cell>
          <cell r="Q19">
            <v>64.093313873422815</v>
          </cell>
        </row>
        <row r="20">
          <cell r="F20">
            <v>46</v>
          </cell>
          <cell r="G20">
            <v>46</v>
          </cell>
          <cell r="H20">
            <v>46</v>
          </cell>
          <cell r="I20">
            <v>46</v>
          </cell>
          <cell r="J20">
            <v>46</v>
          </cell>
          <cell r="K20">
            <v>46</v>
          </cell>
          <cell r="L20">
            <v>46</v>
          </cell>
          <cell r="M20">
            <v>46</v>
          </cell>
          <cell r="N20">
            <v>46</v>
          </cell>
          <cell r="O20">
            <v>46</v>
          </cell>
          <cell r="P20">
            <v>46</v>
          </cell>
          <cell r="Q20">
            <v>46</v>
          </cell>
        </row>
        <row r="21">
          <cell r="F21">
            <v>10739.26618152194</v>
          </cell>
          <cell r="G21">
            <v>2862.5301286955701</v>
          </cell>
          <cell r="H21">
            <v>2862.5301286955701</v>
          </cell>
          <cell r="I21">
            <v>2948.2924381774496</v>
          </cell>
          <cell r="J21">
            <v>2948.2924381774496</v>
          </cell>
          <cell r="K21">
            <v>2948.2924381774496</v>
          </cell>
          <cell r="L21">
            <v>2948.2924381774496</v>
          </cell>
          <cell r="M21">
            <v>2948.2924381774496</v>
          </cell>
          <cell r="N21">
            <v>2948.2924381774496</v>
          </cell>
          <cell r="O21">
            <v>2948.2924381774496</v>
          </cell>
          <cell r="P21">
            <v>2948.2924381774496</v>
          </cell>
          <cell r="Q21">
            <v>2948.2924381774496</v>
          </cell>
        </row>
        <row r="22">
          <cell r="F22">
            <v>10.739266181521939</v>
          </cell>
          <cell r="G22">
            <v>2.8625301286955702</v>
          </cell>
          <cell r="H22">
            <v>2.8625301286955702</v>
          </cell>
          <cell r="I22">
            <v>2.9482924381774498</v>
          </cell>
          <cell r="J22">
            <v>2.9482924381774498</v>
          </cell>
          <cell r="K22">
            <v>2.9482924381774498</v>
          </cell>
          <cell r="L22">
            <v>2.9482924381774498</v>
          </cell>
          <cell r="M22">
            <v>2.9482924381774498</v>
          </cell>
          <cell r="N22">
            <v>2.9482924381774498</v>
          </cell>
          <cell r="O22">
            <v>2.9482924381774498</v>
          </cell>
          <cell r="P22">
            <v>2.9482924381774498</v>
          </cell>
          <cell r="Q22">
            <v>2.9482924381774498</v>
          </cell>
        </row>
        <row r="23">
          <cell r="F23">
            <v>10750.005447703461</v>
          </cell>
          <cell r="G23">
            <v>2865.3926588242657</v>
          </cell>
          <cell r="H23">
            <v>2865.3926588242657</v>
          </cell>
          <cell r="I23">
            <v>2951.2407306156269</v>
          </cell>
          <cell r="J23">
            <v>2951.2407306156269</v>
          </cell>
          <cell r="K23">
            <v>2951.2407306156269</v>
          </cell>
          <cell r="L23">
            <v>2951.2407306156269</v>
          </cell>
          <cell r="M23">
            <v>2951.2407306156269</v>
          </cell>
          <cell r="N23">
            <v>2951.2407306156269</v>
          </cell>
          <cell r="O23">
            <v>2951.2407306156269</v>
          </cell>
          <cell r="P23">
            <v>2951.2407306156269</v>
          </cell>
          <cell r="Q23">
            <v>2951.2407306156269</v>
          </cell>
        </row>
        <row r="24">
          <cell r="F24">
            <v>107.50005447703461</v>
          </cell>
          <cell r="G24">
            <v>28.653926588242658</v>
          </cell>
          <cell r="H24">
            <v>28.653926588242658</v>
          </cell>
          <cell r="I24">
            <v>29.51240730615627</v>
          </cell>
          <cell r="J24">
            <v>29.51240730615627</v>
          </cell>
          <cell r="K24">
            <v>29.51240730615627</v>
          </cell>
          <cell r="L24">
            <v>29.51240730615627</v>
          </cell>
          <cell r="M24">
            <v>29.51240730615627</v>
          </cell>
          <cell r="N24">
            <v>29.51240730615627</v>
          </cell>
          <cell r="O24">
            <v>29.51240730615627</v>
          </cell>
          <cell r="P24">
            <v>29.51240730615627</v>
          </cell>
          <cell r="Q24">
            <v>29.51240730615627</v>
          </cell>
        </row>
        <row r="25">
          <cell r="F25">
            <v>10857.505502180495</v>
          </cell>
          <cell r="G25">
            <v>2894.0465854125082</v>
          </cell>
          <cell r="H25">
            <v>2894.0465854125082</v>
          </cell>
          <cell r="I25">
            <v>2980.753137921783</v>
          </cell>
          <cell r="J25">
            <v>2980.753137921783</v>
          </cell>
          <cell r="K25">
            <v>2980.753137921783</v>
          </cell>
          <cell r="L25">
            <v>2980.753137921783</v>
          </cell>
          <cell r="M25">
            <v>2980.753137921783</v>
          </cell>
          <cell r="N25">
            <v>2980.753137921783</v>
          </cell>
          <cell r="O25">
            <v>2980.753137921783</v>
          </cell>
          <cell r="P25">
            <v>2980.753137921783</v>
          </cell>
          <cell r="Q25">
            <v>2980.753137921783</v>
          </cell>
        </row>
        <row r="26">
          <cell r="F26">
            <v>0.15</v>
          </cell>
          <cell r="G26">
            <v>0.15</v>
          </cell>
          <cell r="H26">
            <v>0.15</v>
          </cell>
          <cell r="I26">
            <v>0.15</v>
          </cell>
          <cell r="J26">
            <v>0.15</v>
          </cell>
          <cell r="K26">
            <v>0.15</v>
          </cell>
          <cell r="L26">
            <v>0.15</v>
          </cell>
          <cell r="M26">
            <v>0.15</v>
          </cell>
          <cell r="N26">
            <v>0.15</v>
          </cell>
          <cell r="O26">
            <v>0.15</v>
          </cell>
          <cell r="P26">
            <v>0.15</v>
          </cell>
          <cell r="Q26">
            <v>0.15</v>
          </cell>
        </row>
        <row r="27">
          <cell r="F27">
            <v>1628.6258253270742</v>
          </cell>
          <cell r="G27">
            <v>434.10698781187619</v>
          </cell>
          <cell r="H27">
            <v>434.10698781187619</v>
          </cell>
          <cell r="I27">
            <v>447.11297068826747</v>
          </cell>
          <cell r="J27">
            <v>447.11297068826747</v>
          </cell>
          <cell r="K27">
            <v>447.11297068826747</v>
          </cell>
          <cell r="L27">
            <v>447.11297068826747</v>
          </cell>
          <cell r="M27">
            <v>447.11297068826747</v>
          </cell>
          <cell r="N27">
            <v>447.11297068826747</v>
          </cell>
          <cell r="O27">
            <v>447.11297068826747</v>
          </cell>
          <cell r="P27">
            <v>447.11297068826747</v>
          </cell>
          <cell r="Q27">
            <v>447.11297068826747</v>
          </cell>
        </row>
        <row r="28">
          <cell r="F28">
            <v>12486.131327507568</v>
          </cell>
          <cell r="G28">
            <v>3328.1535732243842</v>
          </cell>
          <cell r="H28">
            <v>3328.1535732243842</v>
          </cell>
          <cell r="I28">
            <v>3427.8661086100506</v>
          </cell>
          <cell r="J28">
            <v>3427.8661086100506</v>
          </cell>
          <cell r="K28">
            <v>3427.8661086100506</v>
          </cell>
          <cell r="L28">
            <v>3427.8661086100506</v>
          </cell>
          <cell r="M28">
            <v>3427.8661086100506</v>
          </cell>
          <cell r="N28">
            <v>3427.8661086100506</v>
          </cell>
          <cell r="O28">
            <v>3427.8661086100506</v>
          </cell>
          <cell r="P28">
            <v>3427.8661086100506</v>
          </cell>
          <cell r="Q28">
            <v>3427.8661086100506</v>
          </cell>
        </row>
        <row r="29">
          <cell r="F29">
            <v>107.50005447703461</v>
          </cell>
          <cell r="G29">
            <v>28.653926588242658</v>
          </cell>
          <cell r="H29">
            <v>28.653926588242658</v>
          </cell>
          <cell r="I29">
            <v>29.51240730615627</v>
          </cell>
          <cell r="J29">
            <v>29.51240730615627</v>
          </cell>
          <cell r="K29">
            <v>29.51240730615627</v>
          </cell>
          <cell r="L29">
            <v>29.51240730615627</v>
          </cell>
          <cell r="M29">
            <v>29.51240730615627</v>
          </cell>
          <cell r="N29">
            <v>29.51240730615627</v>
          </cell>
          <cell r="O29">
            <v>29.51240730615627</v>
          </cell>
          <cell r="P29">
            <v>29.51240730615627</v>
          </cell>
          <cell r="Q29">
            <v>29.51240730615627</v>
          </cell>
        </row>
        <row r="30">
          <cell r="F30">
            <v>12378.631273030533</v>
          </cell>
          <cell r="G30">
            <v>3299.4996466361417</v>
          </cell>
          <cell r="H30">
            <v>3299.4996466361417</v>
          </cell>
          <cell r="I30">
            <v>3398.3537013038945</v>
          </cell>
          <cell r="J30">
            <v>3398.3537013038945</v>
          </cell>
          <cell r="K30">
            <v>3398.3537013038945</v>
          </cell>
          <cell r="L30">
            <v>3398.3537013038945</v>
          </cell>
          <cell r="M30">
            <v>3398.3537013038945</v>
          </cell>
          <cell r="N30">
            <v>3398.3537013038945</v>
          </cell>
          <cell r="O30">
            <v>3398.3537013038945</v>
          </cell>
          <cell r="P30">
            <v>3398.3537013038945</v>
          </cell>
          <cell r="Q30">
            <v>3398.3537013038945</v>
          </cell>
        </row>
        <row r="31">
          <cell r="F31">
            <v>53.696330907609699</v>
          </cell>
          <cell r="G31">
            <v>14.31265064347785</v>
          </cell>
          <cell r="H31">
            <v>14.31265064347785</v>
          </cell>
          <cell r="I31">
            <v>14.741462190887248</v>
          </cell>
          <cell r="J31">
            <v>14.741462190887248</v>
          </cell>
          <cell r="K31">
            <v>14.741462190887248</v>
          </cell>
          <cell r="L31">
            <v>14.741462190887248</v>
          </cell>
          <cell r="M31">
            <v>14.741462190887248</v>
          </cell>
          <cell r="N31">
            <v>14.741462190887248</v>
          </cell>
          <cell r="O31">
            <v>14.741462190887248</v>
          </cell>
          <cell r="P31">
            <v>14.741462190887248</v>
          </cell>
          <cell r="Q31">
            <v>14.741462190887248</v>
          </cell>
        </row>
        <row r="32">
          <cell r="F32">
            <v>24.187512257332784</v>
          </cell>
          <cell r="G32">
            <v>6.4471334823545972</v>
          </cell>
          <cell r="H32">
            <v>6.4471334823545972</v>
          </cell>
          <cell r="I32">
            <v>6.6402916438851598</v>
          </cell>
          <cell r="J32">
            <v>6.6402916438851598</v>
          </cell>
          <cell r="K32">
            <v>6.6402916438851598</v>
          </cell>
          <cell r="L32">
            <v>6.6402916438851598</v>
          </cell>
          <cell r="M32">
            <v>6.6402916438851598</v>
          </cell>
          <cell r="N32">
            <v>6.6402916438851598</v>
          </cell>
          <cell r="O32">
            <v>6.6402916438851598</v>
          </cell>
          <cell r="P32">
            <v>6.6402916438851598</v>
          </cell>
          <cell r="Q32">
            <v>6.6402916438851598</v>
          </cell>
        </row>
        <row r="33">
          <cell r="F33">
            <v>50.909399999999998</v>
          </cell>
          <cell r="G33">
            <v>50.909399999999998</v>
          </cell>
          <cell r="H33">
            <v>50.909399999999998</v>
          </cell>
          <cell r="I33">
            <v>50.909399999999998</v>
          </cell>
          <cell r="J33">
            <v>50.909399999999998</v>
          </cell>
          <cell r="K33">
            <v>50.909399999999998</v>
          </cell>
          <cell r="L33">
            <v>50.909399999999998</v>
          </cell>
          <cell r="M33">
            <v>50.909399999999998</v>
          </cell>
          <cell r="N33">
            <v>50.909399999999998</v>
          </cell>
          <cell r="O33">
            <v>50.909399999999998</v>
          </cell>
          <cell r="P33">
            <v>50.909399999999998</v>
          </cell>
          <cell r="Q33">
            <v>50.909399999999998</v>
          </cell>
        </row>
        <row r="34">
          <cell r="F34">
            <v>5.0909399999999998</v>
          </cell>
          <cell r="G34">
            <v>5.0909399999999998</v>
          </cell>
          <cell r="H34">
            <v>5.0909399999999998</v>
          </cell>
          <cell r="I34">
            <v>5.0909399999999998</v>
          </cell>
          <cell r="J34">
            <v>5.0909399999999998</v>
          </cell>
          <cell r="K34">
            <v>5.0909399999999998</v>
          </cell>
          <cell r="L34">
            <v>5.0909399999999998</v>
          </cell>
          <cell r="M34">
            <v>5.0909399999999998</v>
          </cell>
          <cell r="N34">
            <v>5.0909399999999998</v>
          </cell>
          <cell r="O34">
            <v>5.0909399999999998</v>
          </cell>
          <cell r="P34">
            <v>5.0909399999999998</v>
          </cell>
          <cell r="Q34">
            <v>5.0909399999999998</v>
          </cell>
        </row>
        <row r="35">
          <cell r="F35">
            <v>12512.515456195475</v>
          </cell>
          <cell r="G35">
            <v>3376.2597707619743</v>
          </cell>
          <cell r="H35">
            <v>3376.2597707619743</v>
          </cell>
          <cell r="I35">
            <v>3475.7357951386671</v>
          </cell>
          <cell r="J35">
            <v>3475.7357951386671</v>
          </cell>
          <cell r="K35">
            <v>3475.7357951386671</v>
          </cell>
          <cell r="L35">
            <v>3475.7357951386671</v>
          </cell>
          <cell r="M35">
            <v>3475.7357951386671</v>
          </cell>
          <cell r="N35">
            <v>3475.7357951386671</v>
          </cell>
          <cell r="O35">
            <v>3475.7357951386671</v>
          </cell>
          <cell r="P35">
            <v>3475.7357951386671</v>
          </cell>
          <cell r="Q35">
            <v>3475.7357951386671</v>
          </cell>
        </row>
        <row r="36">
          <cell r="F36">
            <v>12512.52</v>
          </cell>
          <cell r="G36">
            <v>3376.26</v>
          </cell>
          <cell r="H36">
            <v>3376.26</v>
          </cell>
          <cell r="I36">
            <v>3475.74</v>
          </cell>
          <cell r="J36">
            <v>3475.74</v>
          </cell>
          <cell r="K36">
            <v>3475.74</v>
          </cell>
          <cell r="L36">
            <v>3475.74</v>
          </cell>
          <cell r="M36">
            <v>3475.74</v>
          </cell>
          <cell r="N36">
            <v>3475.74</v>
          </cell>
          <cell r="O36">
            <v>3475.74</v>
          </cell>
          <cell r="P36">
            <v>3475.74</v>
          </cell>
          <cell r="Q36">
            <v>3475.74</v>
          </cell>
        </row>
        <row r="37">
          <cell r="F37">
            <v>0.9879</v>
          </cell>
          <cell r="G37">
            <v>0.9879</v>
          </cell>
          <cell r="H37">
            <v>0.9879</v>
          </cell>
          <cell r="I37">
            <v>0.9879</v>
          </cell>
          <cell r="J37">
            <v>0.9879</v>
          </cell>
          <cell r="K37">
            <v>0.9879</v>
          </cell>
          <cell r="L37">
            <v>0.9879</v>
          </cell>
          <cell r="M37">
            <v>0.9879</v>
          </cell>
          <cell r="N37">
            <v>0.9879</v>
          </cell>
          <cell r="O37">
            <v>0.9879</v>
          </cell>
          <cell r="P37">
            <v>0.9879</v>
          </cell>
          <cell r="Q37">
            <v>0.9879</v>
          </cell>
        </row>
        <row r="38">
          <cell r="F38">
            <v>12361.12</v>
          </cell>
          <cell r="G38">
            <v>3335.41</v>
          </cell>
          <cell r="H38">
            <v>3335.41</v>
          </cell>
          <cell r="I38">
            <v>3433.68</v>
          </cell>
          <cell r="J38">
            <v>3433.68</v>
          </cell>
          <cell r="K38">
            <v>3433.68</v>
          </cell>
          <cell r="L38">
            <v>3433.68</v>
          </cell>
          <cell r="M38">
            <v>3433.68</v>
          </cell>
          <cell r="N38">
            <v>3433.68</v>
          </cell>
          <cell r="O38">
            <v>3433.68</v>
          </cell>
          <cell r="P38">
            <v>3433.68</v>
          </cell>
          <cell r="Q38">
            <v>3433.68</v>
          </cell>
        </row>
        <row r="39">
          <cell r="F39">
            <v>1.21</v>
          </cell>
          <cell r="G39">
            <v>1.21</v>
          </cell>
          <cell r="H39">
            <v>1.21</v>
          </cell>
          <cell r="I39">
            <v>1.21</v>
          </cell>
          <cell r="J39">
            <v>1.21</v>
          </cell>
          <cell r="K39">
            <v>1.21</v>
          </cell>
          <cell r="L39">
            <v>1.21</v>
          </cell>
          <cell r="M39">
            <v>1.21</v>
          </cell>
          <cell r="N39">
            <v>1.21</v>
          </cell>
          <cell r="O39">
            <v>1.21</v>
          </cell>
          <cell r="P39">
            <v>1.21</v>
          </cell>
          <cell r="Q39">
            <v>1.21</v>
          </cell>
        </row>
        <row r="40">
          <cell r="F40">
            <v>14956.9552</v>
          </cell>
          <cell r="G40">
            <v>4035.8460999999998</v>
          </cell>
          <cell r="H40">
            <v>4035.8460999999998</v>
          </cell>
          <cell r="I40">
            <v>4154.7527999999993</v>
          </cell>
          <cell r="J40">
            <v>4154.7527999999993</v>
          </cell>
          <cell r="K40">
            <v>4154.7527999999993</v>
          </cell>
          <cell r="L40">
            <v>4154.7527999999993</v>
          </cell>
          <cell r="M40">
            <v>4154.7527999999993</v>
          </cell>
          <cell r="N40">
            <v>4154.7527999999993</v>
          </cell>
          <cell r="O40">
            <v>4154.7527999999993</v>
          </cell>
          <cell r="P40">
            <v>4154.7527999999993</v>
          </cell>
          <cell r="Q40">
            <v>4154.7527999999993</v>
          </cell>
        </row>
        <row r="44">
          <cell r="F44">
            <v>12512.515456195475</v>
          </cell>
          <cell r="G44">
            <v>3376.2597707619743</v>
          </cell>
          <cell r="H44">
            <v>3376.2597707619743</v>
          </cell>
          <cell r="I44">
            <v>3475.7357951386671</v>
          </cell>
          <cell r="J44">
            <v>3475.7357951386671</v>
          </cell>
          <cell r="K44">
            <v>3475.7357951386671</v>
          </cell>
          <cell r="L44">
            <v>3475.7357951386671</v>
          </cell>
          <cell r="M44">
            <v>3475.7357951386671</v>
          </cell>
          <cell r="N44">
            <v>3475.7357951386671</v>
          </cell>
          <cell r="O44">
            <v>3475.7357951386671</v>
          </cell>
          <cell r="P44">
            <v>3475.7357951386671</v>
          </cell>
          <cell r="Q44">
            <v>3475.7357951386671</v>
          </cell>
        </row>
        <row r="45">
          <cell r="F45">
            <v>500</v>
          </cell>
          <cell r="G45">
            <v>500</v>
          </cell>
          <cell r="H45">
            <v>500</v>
          </cell>
          <cell r="I45">
            <v>500</v>
          </cell>
          <cell r="J45">
            <v>500</v>
          </cell>
          <cell r="K45">
            <v>500</v>
          </cell>
          <cell r="L45">
            <v>500</v>
          </cell>
          <cell r="M45">
            <v>500</v>
          </cell>
          <cell r="N45">
            <v>500</v>
          </cell>
          <cell r="O45">
            <v>500</v>
          </cell>
          <cell r="P45">
            <v>500</v>
          </cell>
          <cell r="Q45">
            <v>500</v>
          </cell>
        </row>
        <row r="46">
          <cell r="F46">
            <v>12012.515456195475</v>
          </cell>
          <cell r="G46">
            <v>2876.2597707619743</v>
          </cell>
          <cell r="H46">
            <v>2876.2597707619743</v>
          </cell>
          <cell r="I46">
            <v>2975.7357951386671</v>
          </cell>
          <cell r="J46">
            <v>2975.7357951386671</v>
          </cell>
          <cell r="K46">
            <v>2975.7357951386671</v>
          </cell>
          <cell r="L46">
            <v>2975.7357951386671</v>
          </cell>
          <cell r="M46">
            <v>2975.7357951386671</v>
          </cell>
          <cell r="N46">
            <v>2975.7357951386671</v>
          </cell>
          <cell r="O46">
            <v>2975.7357951386671</v>
          </cell>
          <cell r="P46">
            <v>2975.7357951386671</v>
          </cell>
          <cell r="Q46">
            <v>2975.7357951386671</v>
          </cell>
        </row>
        <row r="47">
          <cell r="F47">
            <v>0.9879</v>
          </cell>
          <cell r="G47">
            <v>0.9879</v>
          </cell>
          <cell r="H47">
            <v>0.9879</v>
          </cell>
          <cell r="I47">
            <v>0.9879</v>
          </cell>
          <cell r="J47">
            <v>0.9879</v>
          </cell>
          <cell r="K47">
            <v>0.9879</v>
          </cell>
          <cell r="L47">
            <v>0.9879</v>
          </cell>
          <cell r="M47">
            <v>0.9879</v>
          </cell>
          <cell r="N47">
            <v>0.9879</v>
          </cell>
          <cell r="O47">
            <v>0.9879</v>
          </cell>
          <cell r="P47">
            <v>0.9879</v>
          </cell>
          <cell r="Q47">
            <v>0.9879</v>
          </cell>
        </row>
        <row r="48">
          <cell r="F48">
            <v>11867.16401917551</v>
          </cell>
          <cell r="G48">
            <v>2841.4570275357546</v>
          </cell>
          <cell r="H48">
            <v>2841.4570275357546</v>
          </cell>
          <cell r="I48">
            <v>2939.7293920174893</v>
          </cell>
          <cell r="J48">
            <v>2939.7293920174893</v>
          </cell>
          <cell r="K48">
            <v>2939.7293920174893</v>
          </cell>
          <cell r="L48">
            <v>2939.7293920174893</v>
          </cell>
          <cell r="M48">
            <v>2939.7293920174893</v>
          </cell>
          <cell r="N48">
            <v>2939.7293920174893</v>
          </cell>
          <cell r="O48">
            <v>2939.7293920174893</v>
          </cell>
          <cell r="P48">
            <v>2939.7293920174893</v>
          </cell>
          <cell r="Q48">
            <v>2939.7293920174893</v>
          </cell>
        </row>
        <row r="49">
          <cell r="F49">
            <v>1.21</v>
          </cell>
          <cell r="G49">
            <v>1.21</v>
          </cell>
          <cell r="H49">
            <v>1.21</v>
          </cell>
          <cell r="I49">
            <v>1.21</v>
          </cell>
          <cell r="J49">
            <v>1.21</v>
          </cell>
          <cell r="K49">
            <v>1.21</v>
          </cell>
          <cell r="L49">
            <v>1.21</v>
          </cell>
          <cell r="M49">
            <v>1.21</v>
          </cell>
          <cell r="N49">
            <v>1.21</v>
          </cell>
          <cell r="O49">
            <v>1.21</v>
          </cell>
          <cell r="P49">
            <v>1.21</v>
          </cell>
          <cell r="Q49">
            <v>1.21</v>
          </cell>
        </row>
        <row r="50">
          <cell r="F50">
            <v>14359.268463202367</v>
          </cell>
          <cell r="G50">
            <v>3438.1630033182628</v>
          </cell>
          <cell r="H50">
            <v>3438.1630033182628</v>
          </cell>
          <cell r="I50">
            <v>3557.072564341162</v>
          </cell>
          <cell r="J50">
            <v>3557.072564341162</v>
          </cell>
          <cell r="K50">
            <v>3557.072564341162</v>
          </cell>
          <cell r="L50">
            <v>3557.072564341162</v>
          </cell>
          <cell r="M50">
            <v>3557.072564341162</v>
          </cell>
          <cell r="N50">
            <v>3557.072564341162</v>
          </cell>
          <cell r="O50">
            <v>3557.072564341162</v>
          </cell>
          <cell r="P50">
            <v>3557.072564341162</v>
          </cell>
          <cell r="Q50">
            <v>3557.072564341162</v>
          </cell>
        </row>
      </sheetData>
      <sheetData sheetId="5">
        <row r="5">
          <cell r="F5">
            <v>38078</v>
          </cell>
          <cell r="G5">
            <v>38108</v>
          </cell>
          <cell r="H5">
            <v>38139</v>
          </cell>
          <cell r="I5">
            <v>38169</v>
          </cell>
          <cell r="J5">
            <v>38200</v>
          </cell>
          <cell r="K5">
            <v>38231</v>
          </cell>
          <cell r="L5">
            <v>38261</v>
          </cell>
          <cell r="M5">
            <v>38292</v>
          </cell>
          <cell r="N5">
            <v>38322</v>
          </cell>
          <cell r="O5">
            <v>38353</v>
          </cell>
          <cell r="P5">
            <v>38384</v>
          </cell>
          <cell r="Q5">
            <v>38412</v>
          </cell>
        </row>
        <row r="6">
          <cell r="F6" t="str">
            <v>2004-05</v>
          </cell>
        </row>
        <row r="7">
          <cell r="F7">
            <v>34.673980484712892</v>
          </cell>
          <cell r="G7">
            <v>7.45</v>
          </cell>
          <cell r="H7">
            <v>7.45</v>
          </cell>
          <cell r="I7">
            <v>7.45</v>
          </cell>
          <cell r="J7">
            <v>7.45</v>
          </cell>
          <cell r="K7">
            <v>7.45</v>
          </cell>
          <cell r="L7">
            <v>7.45</v>
          </cell>
          <cell r="M7">
            <v>7.45</v>
          </cell>
          <cell r="N7">
            <v>7.45</v>
          </cell>
          <cell r="O7">
            <v>7.45</v>
          </cell>
          <cell r="P7">
            <v>7.45</v>
          </cell>
          <cell r="Q7">
            <v>7.45</v>
          </cell>
        </row>
        <row r="8">
          <cell r="F8">
            <v>34.673980484712892</v>
          </cell>
          <cell r="G8">
            <v>7.45</v>
          </cell>
          <cell r="H8">
            <v>7.45</v>
          </cell>
          <cell r="I8">
            <v>7.45</v>
          </cell>
          <cell r="J8">
            <v>7.45</v>
          </cell>
          <cell r="K8">
            <v>7.45</v>
          </cell>
          <cell r="L8">
            <v>7.45</v>
          </cell>
          <cell r="M8">
            <v>7.45</v>
          </cell>
          <cell r="N8">
            <v>7.45</v>
          </cell>
          <cell r="O8">
            <v>7.45</v>
          </cell>
          <cell r="P8">
            <v>7.45</v>
          </cell>
          <cell r="Q8">
            <v>7.45</v>
          </cell>
        </row>
        <row r="9">
          <cell r="F9">
            <v>34.673980484712892</v>
          </cell>
          <cell r="G9">
            <v>7.45</v>
          </cell>
          <cell r="H9">
            <v>7.45</v>
          </cell>
          <cell r="I9">
            <v>7.45</v>
          </cell>
          <cell r="J9">
            <v>7.45</v>
          </cell>
          <cell r="K9">
            <v>7.45</v>
          </cell>
          <cell r="L9">
            <v>7.45</v>
          </cell>
          <cell r="M9">
            <v>7.45</v>
          </cell>
          <cell r="N9">
            <v>7.45</v>
          </cell>
          <cell r="O9">
            <v>7.45</v>
          </cell>
          <cell r="P9">
            <v>7.45</v>
          </cell>
          <cell r="Q9">
            <v>7.45</v>
          </cell>
        </row>
        <row r="10">
          <cell r="F10">
            <v>0.74999999999999933</v>
          </cell>
          <cell r="G10">
            <v>0.74999999999999933</v>
          </cell>
          <cell r="H10">
            <v>0.74999999999999933</v>
          </cell>
          <cell r="I10">
            <v>0.74999999999999933</v>
          </cell>
          <cell r="J10">
            <v>0.74999999999999933</v>
          </cell>
          <cell r="K10">
            <v>0.74999999999999933</v>
          </cell>
          <cell r="L10">
            <v>0.74999999999999933</v>
          </cell>
          <cell r="M10">
            <v>0.74999999999999933</v>
          </cell>
          <cell r="N10">
            <v>0.74999999999999933</v>
          </cell>
          <cell r="O10">
            <v>0.74999999999999933</v>
          </cell>
          <cell r="P10">
            <v>0.74999999999999933</v>
          </cell>
          <cell r="Q10">
            <v>0.74999999999999933</v>
          </cell>
        </row>
        <row r="11">
          <cell r="F11">
            <v>0.74999999999999933</v>
          </cell>
          <cell r="G11">
            <v>0.74999999999999933</v>
          </cell>
          <cell r="H11">
            <v>0.74999999999999933</v>
          </cell>
          <cell r="I11">
            <v>0.74999999999999933</v>
          </cell>
          <cell r="J11">
            <v>0.74999999999999933</v>
          </cell>
          <cell r="K11">
            <v>0.74999999999999933</v>
          </cell>
          <cell r="L11">
            <v>0.74999999999999933</v>
          </cell>
          <cell r="M11">
            <v>0.74999999999999933</v>
          </cell>
          <cell r="N11">
            <v>0.74999999999999933</v>
          </cell>
          <cell r="O11">
            <v>0.74999999999999933</v>
          </cell>
          <cell r="P11">
            <v>0.74999999999999933</v>
          </cell>
          <cell r="Q11">
            <v>0.74999999999999933</v>
          </cell>
        </row>
        <row r="12">
          <cell r="F12">
            <v>0.74999999999999933</v>
          </cell>
          <cell r="G12">
            <v>0.74999999999999933</v>
          </cell>
          <cell r="H12">
            <v>0.74999999999999933</v>
          </cell>
          <cell r="I12">
            <v>0.74999999999999933</v>
          </cell>
          <cell r="J12">
            <v>0.74999999999999933</v>
          </cell>
          <cell r="K12">
            <v>0.74999999999999933</v>
          </cell>
          <cell r="L12">
            <v>0.74999999999999933</v>
          </cell>
          <cell r="M12">
            <v>0.74999999999999933</v>
          </cell>
          <cell r="N12">
            <v>0.74999999999999933</v>
          </cell>
          <cell r="O12">
            <v>0.74999999999999933</v>
          </cell>
          <cell r="P12">
            <v>0.74999999999999933</v>
          </cell>
          <cell r="Q12">
            <v>0.74999999999999933</v>
          </cell>
        </row>
        <row r="13">
          <cell r="F13">
            <v>35.423980484712892</v>
          </cell>
          <cell r="G13">
            <v>8.1999999999999993</v>
          </cell>
          <cell r="H13">
            <v>8.1999999999999993</v>
          </cell>
          <cell r="I13">
            <v>8.1999999999999993</v>
          </cell>
          <cell r="J13">
            <v>8.1999999999999993</v>
          </cell>
          <cell r="K13">
            <v>8.1999999999999993</v>
          </cell>
          <cell r="L13">
            <v>8.1999999999999993</v>
          </cell>
          <cell r="M13">
            <v>8.1999999999999993</v>
          </cell>
          <cell r="N13">
            <v>8.1999999999999993</v>
          </cell>
          <cell r="O13">
            <v>8.1999999999999993</v>
          </cell>
          <cell r="P13">
            <v>8.1999999999999993</v>
          </cell>
          <cell r="Q13">
            <v>8.1999999999999993</v>
          </cell>
        </row>
        <row r="14">
          <cell r="F14">
            <v>1.89</v>
          </cell>
          <cell r="G14">
            <v>1.89</v>
          </cell>
          <cell r="H14">
            <v>1.89</v>
          </cell>
          <cell r="I14">
            <v>1.89</v>
          </cell>
          <cell r="J14">
            <v>1.89</v>
          </cell>
          <cell r="K14">
            <v>1.89</v>
          </cell>
          <cell r="L14">
            <v>1.89</v>
          </cell>
          <cell r="M14">
            <v>1.89</v>
          </cell>
          <cell r="N14">
            <v>1.89</v>
          </cell>
          <cell r="O14">
            <v>1.89</v>
          </cell>
          <cell r="P14">
            <v>1.89</v>
          </cell>
          <cell r="Q14">
            <v>1.89</v>
          </cell>
        </row>
        <row r="15">
          <cell r="F15">
            <v>0</v>
          </cell>
          <cell r="G15">
            <v>0.14174999999999999</v>
          </cell>
          <cell r="H15">
            <v>0.14174999999999999</v>
          </cell>
          <cell r="I15">
            <v>0.14174999999999999</v>
          </cell>
          <cell r="J15">
            <v>0.14174999999999999</v>
          </cell>
          <cell r="K15">
            <v>0.14174999999999999</v>
          </cell>
          <cell r="L15">
            <v>0.14174999999999999</v>
          </cell>
          <cell r="M15">
            <v>0.14174999999999999</v>
          </cell>
          <cell r="N15">
            <v>0.14174999999999999</v>
          </cell>
          <cell r="O15">
            <v>0.14174999999999999</v>
          </cell>
          <cell r="P15">
            <v>0.14174999999999999</v>
          </cell>
          <cell r="Q15">
            <v>0.14174999999999999</v>
          </cell>
        </row>
        <row r="16">
          <cell r="F16">
            <v>37.313980484712893</v>
          </cell>
          <cell r="G16">
            <v>10.23175</v>
          </cell>
          <cell r="H16">
            <v>10.23175</v>
          </cell>
          <cell r="I16">
            <v>10.23175</v>
          </cell>
          <cell r="J16">
            <v>10.23175</v>
          </cell>
          <cell r="K16">
            <v>10.23175</v>
          </cell>
          <cell r="L16">
            <v>10.23175</v>
          </cell>
          <cell r="M16">
            <v>10.23175</v>
          </cell>
          <cell r="N16">
            <v>10.23175</v>
          </cell>
          <cell r="O16">
            <v>10.23175</v>
          </cell>
          <cell r="P16">
            <v>10.23175</v>
          </cell>
          <cell r="Q16">
            <v>10.23175</v>
          </cell>
        </row>
        <row r="17">
          <cell r="F17">
            <v>4.33</v>
          </cell>
          <cell r="G17">
            <v>4.33</v>
          </cell>
          <cell r="H17">
            <v>4.33</v>
          </cell>
          <cell r="I17">
            <v>4.33</v>
          </cell>
          <cell r="J17">
            <v>4.33</v>
          </cell>
          <cell r="K17">
            <v>4.33</v>
          </cell>
          <cell r="L17">
            <v>4.33</v>
          </cell>
          <cell r="M17">
            <v>4.33</v>
          </cell>
          <cell r="N17">
            <v>4.33</v>
          </cell>
          <cell r="O17">
            <v>4.33</v>
          </cell>
          <cell r="P17">
            <v>4.33</v>
          </cell>
          <cell r="Q17">
            <v>4.33</v>
          </cell>
        </row>
        <row r="18">
          <cell r="F18">
            <v>248.38333333333333</v>
          </cell>
          <cell r="G18">
            <v>248.38333333333333</v>
          </cell>
          <cell r="H18">
            <v>248.38333333333333</v>
          </cell>
          <cell r="I18">
            <v>299.38333333333333</v>
          </cell>
          <cell r="J18">
            <v>299.38333333333333</v>
          </cell>
          <cell r="K18">
            <v>299.38333333333333</v>
          </cell>
          <cell r="L18">
            <v>299.38333333333333</v>
          </cell>
          <cell r="M18">
            <v>299.38333333333333</v>
          </cell>
          <cell r="N18">
            <v>299.38333333333333</v>
          </cell>
          <cell r="O18">
            <v>299.38333333333333</v>
          </cell>
          <cell r="P18">
            <v>299.38333333333333</v>
          </cell>
          <cell r="Q18">
            <v>299.38333333333333</v>
          </cell>
        </row>
        <row r="19">
          <cell r="F19">
            <v>10.754998333333333</v>
          </cell>
          <cell r="G19">
            <v>10.754998333333333</v>
          </cell>
          <cell r="H19">
            <v>10.754998333333333</v>
          </cell>
          <cell r="I19">
            <v>12.963298333333332</v>
          </cell>
          <cell r="J19">
            <v>12.963298333333332</v>
          </cell>
          <cell r="K19">
            <v>12.963298333333332</v>
          </cell>
          <cell r="L19">
            <v>12.963298333333332</v>
          </cell>
          <cell r="M19">
            <v>12.963298333333332</v>
          </cell>
          <cell r="N19">
            <v>12.963298333333332</v>
          </cell>
          <cell r="O19">
            <v>12.963298333333332</v>
          </cell>
          <cell r="P19">
            <v>12.963298333333332</v>
          </cell>
          <cell r="Q19">
            <v>12.963298333333332</v>
          </cell>
        </row>
        <row r="20">
          <cell r="F20">
            <v>7.45</v>
          </cell>
          <cell r="G20">
            <v>7.45</v>
          </cell>
          <cell r="H20">
            <v>7.45</v>
          </cell>
          <cell r="I20">
            <v>7.45</v>
          </cell>
          <cell r="J20">
            <v>7.45</v>
          </cell>
          <cell r="K20">
            <v>7.45</v>
          </cell>
          <cell r="L20">
            <v>7.45</v>
          </cell>
          <cell r="M20">
            <v>7.45</v>
          </cell>
          <cell r="N20">
            <v>7.45</v>
          </cell>
          <cell r="O20">
            <v>7.45</v>
          </cell>
          <cell r="P20">
            <v>7.45</v>
          </cell>
          <cell r="Q20">
            <v>7.45</v>
          </cell>
        </row>
        <row r="21">
          <cell r="F21">
            <v>1.4436239373601789</v>
          </cell>
          <cell r="G21">
            <v>1.4436239373601789</v>
          </cell>
          <cell r="H21">
            <v>1.4436239373601789</v>
          </cell>
          <cell r="I21">
            <v>1.7400400447427291</v>
          </cell>
          <cell r="J21">
            <v>1.7400400447427291</v>
          </cell>
          <cell r="K21">
            <v>1.7400400447427291</v>
          </cell>
          <cell r="L21">
            <v>1.7400400447427291</v>
          </cell>
          <cell r="M21">
            <v>1.7400400447427291</v>
          </cell>
          <cell r="N21">
            <v>1.7400400447427291</v>
          </cell>
          <cell r="O21">
            <v>1.7400400447427291</v>
          </cell>
          <cell r="P21">
            <v>1.7400400447427291</v>
          </cell>
          <cell r="Q21">
            <v>1.7400400447427291</v>
          </cell>
        </row>
        <row r="22">
          <cell r="F22">
            <v>38.757604422073072</v>
          </cell>
          <cell r="G22">
            <v>11.675373937360179</v>
          </cell>
          <cell r="H22">
            <v>11.675373937360179</v>
          </cell>
          <cell r="I22">
            <v>11.971790044742729</v>
          </cell>
          <cell r="J22">
            <v>11.971790044742729</v>
          </cell>
          <cell r="K22">
            <v>11.971790044742729</v>
          </cell>
          <cell r="L22">
            <v>11.971790044742729</v>
          </cell>
          <cell r="M22">
            <v>11.971790044742729</v>
          </cell>
          <cell r="N22">
            <v>11.971790044742729</v>
          </cell>
          <cell r="O22">
            <v>11.971790044742729</v>
          </cell>
          <cell r="P22">
            <v>11.971790044742729</v>
          </cell>
          <cell r="Q22">
            <v>11.971790044742729</v>
          </cell>
        </row>
        <row r="23">
          <cell r="F23">
            <v>6.2897999999999996</v>
          </cell>
          <cell r="G23">
            <v>6.2897999999999996</v>
          </cell>
          <cell r="H23">
            <v>6.2897999999999996</v>
          </cell>
          <cell r="I23">
            <v>6.2897999999999996</v>
          </cell>
          <cell r="J23">
            <v>6.2897999999999996</v>
          </cell>
          <cell r="K23">
            <v>6.2897999999999996</v>
          </cell>
          <cell r="L23">
            <v>6.2897999999999996</v>
          </cell>
          <cell r="M23">
            <v>6.2897999999999996</v>
          </cell>
          <cell r="N23">
            <v>6.2897999999999996</v>
          </cell>
          <cell r="O23">
            <v>6.2897999999999996</v>
          </cell>
          <cell r="P23">
            <v>6.2897999999999996</v>
          </cell>
          <cell r="Q23">
            <v>6.2897999999999996</v>
          </cell>
        </row>
        <row r="24">
          <cell r="F24">
            <v>243.7775802939552</v>
          </cell>
          <cell r="G24">
            <v>73.435766991208055</v>
          </cell>
          <cell r="H24">
            <v>73.435766991208055</v>
          </cell>
          <cell r="I24">
            <v>75.300165023422807</v>
          </cell>
          <cell r="J24">
            <v>75.300165023422807</v>
          </cell>
          <cell r="K24">
            <v>75.300165023422807</v>
          </cell>
          <cell r="L24">
            <v>75.300165023422807</v>
          </cell>
          <cell r="M24">
            <v>75.300165023422807</v>
          </cell>
          <cell r="N24">
            <v>75.300165023422807</v>
          </cell>
          <cell r="O24">
            <v>75.300165023422807</v>
          </cell>
          <cell r="P24">
            <v>75.300165023422807</v>
          </cell>
          <cell r="Q24">
            <v>75.300165023422807</v>
          </cell>
        </row>
        <row r="25">
          <cell r="F25">
            <v>46</v>
          </cell>
          <cell r="G25">
            <v>46</v>
          </cell>
          <cell r="H25">
            <v>46</v>
          </cell>
          <cell r="I25">
            <v>46</v>
          </cell>
          <cell r="J25">
            <v>46</v>
          </cell>
          <cell r="K25">
            <v>46</v>
          </cell>
          <cell r="L25">
            <v>46</v>
          </cell>
          <cell r="M25">
            <v>46</v>
          </cell>
          <cell r="N25">
            <v>46</v>
          </cell>
          <cell r="O25">
            <v>46</v>
          </cell>
          <cell r="P25">
            <v>46</v>
          </cell>
          <cell r="Q25">
            <v>46</v>
          </cell>
        </row>
        <row r="26">
          <cell r="F26">
            <v>11213.768693521939</v>
          </cell>
          <cell r="G26">
            <v>3378.0452815955705</v>
          </cell>
          <cell r="H26">
            <v>3378.0452815955705</v>
          </cell>
          <cell r="I26">
            <v>3463.8075910774492</v>
          </cell>
          <cell r="J26">
            <v>3463.8075910774492</v>
          </cell>
          <cell r="K26">
            <v>3463.8075910774492</v>
          </cell>
          <cell r="L26">
            <v>3463.8075910774492</v>
          </cell>
          <cell r="M26">
            <v>3463.8075910774492</v>
          </cell>
          <cell r="N26">
            <v>3463.8075910774492</v>
          </cell>
          <cell r="O26">
            <v>3463.8075910774492</v>
          </cell>
          <cell r="P26">
            <v>3463.8075910774492</v>
          </cell>
          <cell r="Q26">
            <v>3463.8075910774492</v>
          </cell>
        </row>
        <row r="27">
          <cell r="F27">
            <v>11.213768693521939</v>
          </cell>
          <cell r="G27">
            <v>3.3780452815955706</v>
          </cell>
          <cell r="H27">
            <v>3.3780452815955706</v>
          </cell>
          <cell r="I27">
            <v>3.4638075910774493</v>
          </cell>
          <cell r="J27">
            <v>3.4638075910774493</v>
          </cell>
          <cell r="K27">
            <v>3.4638075910774493</v>
          </cell>
          <cell r="L27">
            <v>3.4638075910774493</v>
          </cell>
          <cell r="M27">
            <v>3.4638075910774493</v>
          </cell>
          <cell r="N27">
            <v>3.4638075910774493</v>
          </cell>
          <cell r="O27">
            <v>3.4638075910774493</v>
          </cell>
          <cell r="P27">
            <v>3.4638075910774493</v>
          </cell>
          <cell r="Q27">
            <v>3.4638075910774493</v>
          </cell>
        </row>
        <row r="28">
          <cell r="F28">
            <v>11224.982462215461</v>
          </cell>
          <cell r="G28">
            <v>3381.4233268771659</v>
          </cell>
          <cell r="H28">
            <v>3381.4233268771659</v>
          </cell>
          <cell r="I28">
            <v>3467.2713986685267</v>
          </cell>
          <cell r="J28">
            <v>3467.2713986685267</v>
          </cell>
          <cell r="K28">
            <v>3467.2713986685267</v>
          </cell>
          <cell r="L28">
            <v>3467.2713986685267</v>
          </cell>
          <cell r="M28">
            <v>3467.2713986685267</v>
          </cell>
          <cell r="N28">
            <v>3467.2713986685267</v>
          </cell>
          <cell r="O28">
            <v>3467.2713986685267</v>
          </cell>
          <cell r="P28">
            <v>3467.2713986685267</v>
          </cell>
          <cell r="Q28">
            <v>3467.2713986685267</v>
          </cell>
        </row>
        <row r="29">
          <cell r="F29">
            <v>112.24982462215462</v>
          </cell>
          <cell r="G29">
            <v>33.814233268771659</v>
          </cell>
          <cell r="H29">
            <v>33.814233268771659</v>
          </cell>
          <cell r="I29">
            <v>34.672713986685267</v>
          </cell>
          <cell r="J29">
            <v>34.672713986685267</v>
          </cell>
          <cell r="K29">
            <v>34.672713986685267</v>
          </cell>
          <cell r="L29">
            <v>34.672713986685267</v>
          </cell>
          <cell r="M29">
            <v>34.672713986685267</v>
          </cell>
          <cell r="N29">
            <v>34.672713986685267</v>
          </cell>
          <cell r="O29">
            <v>34.672713986685267</v>
          </cell>
          <cell r="P29">
            <v>34.672713986685267</v>
          </cell>
          <cell r="Q29">
            <v>34.672713986685267</v>
          </cell>
        </row>
        <row r="30">
          <cell r="F30">
            <v>11337.232286837616</v>
          </cell>
          <cell r="G30">
            <v>3415.2375601459376</v>
          </cell>
          <cell r="H30">
            <v>3415.2375601459376</v>
          </cell>
          <cell r="I30">
            <v>3501.9441126552119</v>
          </cell>
          <cell r="J30">
            <v>3501.9441126552119</v>
          </cell>
          <cell r="K30">
            <v>3501.9441126552119</v>
          </cell>
          <cell r="L30">
            <v>3501.9441126552119</v>
          </cell>
          <cell r="M30">
            <v>3501.9441126552119</v>
          </cell>
          <cell r="N30">
            <v>3501.9441126552119</v>
          </cell>
          <cell r="O30">
            <v>3501.9441126552119</v>
          </cell>
          <cell r="P30">
            <v>3501.9441126552119</v>
          </cell>
          <cell r="Q30">
            <v>3501.9441126552119</v>
          </cell>
        </row>
        <row r="31">
          <cell r="F31">
            <v>0.15</v>
          </cell>
          <cell r="G31">
            <v>0.15</v>
          </cell>
          <cell r="H31">
            <v>0.15</v>
          </cell>
          <cell r="I31">
            <v>0.15</v>
          </cell>
          <cell r="J31">
            <v>0.15</v>
          </cell>
          <cell r="K31">
            <v>0.15</v>
          </cell>
          <cell r="L31">
            <v>0.15</v>
          </cell>
          <cell r="M31">
            <v>0.15</v>
          </cell>
          <cell r="N31">
            <v>0.15</v>
          </cell>
          <cell r="O31">
            <v>0.15</v>
          </cell>
          <cell r="P31">
            <v>0.15</v>
          </cell>
          <cell r="Q31">
            <v>0.15</v>
          </cell>
        </row>
        <row r="32">
          <cell r="F32">
            <v>1700.5848430256424</v>
          </cell>
          <cell r="G32">
            <v>512.28563402189059</v>
          </cell>
          <cell r="H32">
            <v>512.28563402189059</v>
          </cell>
          <cell r="I32">
            <v>525.29161689828175</v>
          </cell>
          <cell r="J32">
            <v>525.29161689828175</v>
          </cell>
          <cell r="K32">
            <v>525.29161689828175</v>
          </cell>
          <cell r="L32">
            <v>525.29161689828175</v>
          </cell>
          <cell r="M32">
            <v>525.29161689828175</v>
          </cell>
          <cell r="N32">
            <v>525.29161689828175</v>
          </cell>
          <cell r="O32">
            <v>525.29161689828175</v>
          </cell>
          <cell r="P32">
            <v>525.29161689828175</v>
          </cell>
          <cell r="Q32">
            <v>525.29161689828175</v>
          </cell>
        </row>
        <row r="33">
          <cell r="F33">
            <v>13037.817129863259</v>
          </cell>
          <cell r="G33">
            <v>3927.523194167828</v>
          </cell>
          <cell r="H33">
            <v>3927.523194167828</v>
          </cell>
          <cell r="I33">
            <v>4027.2357295534939</v>
          </cell>
          <cell r="J33">
            <v>4027.2357295534939</v>
          </cell>
          <cell r="K33">
            <v>4027.2357295534939</v>
          </cell>
          <cell r="L33">
            <v>4027.2357295534939</v>
          </cell>
          <cell r="M33">
            <v>4027.2357295534939</v>
          </cell>
          <cell r="N33">
            <v>4027.2357295534939</v>
          </cell>
          <cell r="O33">
            <v>4027.2357295534939</v>
          </cell>
          <cell r="P33">
            <v>4027.2357295534939</v>
          </cell>
          <cell r="Q33">
            <v>4027.2357295534939</v>
          </cell>
        </row>
        <row r="34">
          <cell r="F34">
            <v>112.24982462215462</v>
          </cell>
          <cell r="G34">
            <v>33.814233268771659</v>
          </cell>
          <cell r="H34">
            <v>33.814233268771659</v>
          </cell>
          <cell r="I34">
            <v>34.672713986685267</v>
          </cell>
          <cell r="J34">
            <v>34.672713986685267</v>
          </cell>
          <cell r="K34">
            <v>34.672713986685267</v>
          </cell>
          <cell r="L34">
            <v>34.672713986685267</v>
          </cell>
          <cell r="M34">
            <v>34.672713986685267</v>
          </cell>
          <cell r="N34">
            <v>34.672713986685267</v>
          </cell>
          <cell r="O34">
            <v>34.672713986685267</v>
          </cell>
          <cell r="P34">
            <v>34.672713986685267</v>
          </cell>
          <cell r="Q34">
            <v>34.672713986685267</v>
          </cell>
        </row>
        <row r="35">
          <cell r="F35">
            <v>12925.567305241104</v>
          </cell>
          <cell r="G35">
            <v>3893.7089608990564</v>
          </cell>
          <cell r="H35">
            <v>3893.7089608990564</v>
          </cell>
          <cell r="I35">
            <v>3992.5630155668086</v>
          </cell>
          <cell r="J35">
            <v>3992.5630155668086</v>
          </cell>
          <cell r="K35">
            <v>3992.5630155668086</v>
          </cell>
          <cell r="L35">
            <v>3992.5630155668086</v>
          </cell>
          <cell r="M35">
            <v>3992.5630155668086</v>
          </cell>
          <cell r="N35">
            <v>3992.5630155668086</v>
          </cell>
          <cell r="O35">
            <v>3992.5630155668086</v>
          </cell>
          <cell r="P35">
            <v>3992.5630155668086</v>
          </cell>
          <cell r="Q35">
            <v>3992.5630155668086</v>
          </cell>
        </row>
        <row r="36">
          <cell r="F36">
            <v>56.068843467609696</v>
          </cell>
          <cell r="G36">
            <v>16.890226407977853</v>
          </cell>
          <cell r="H36">
            <v>16.890226407977853</v>
          </cell>
          <cell r="I36">
            <v>17.319037955387245</v>
          </cell>
          <cell r="J36">
            <v>17.319037955387245</v>
          </cell>
          <cell r="K36">
            <v>17.319037955387245</v>
          </cell>
          <cell r="L36">
            <v>17.319037955387245</v>
          </cell>
          <cell r="M36">
            <v>17.319037955387245</v>
          </cell>
          <cell r="N36">
            <v>17.319037955387245</v>
          </cell>
          <cell r="O36">
            <v>17.319037955387245</v>
          </cell>
          <cell r="P36">
            <v>17.319037955387245</v>
          </cell>
          <cell r="Q36">
            <v>17.319037955387245</v>
          </cell>
        </row>
        <row r="37">
          <cell r="F37">
            <v>25.256210539984785</v>
          </cell>
          <cell r="G37">
            <v>7.6082024854736225</v>
          </cell>
          <cell r="H37">
            <v>7.6082024854736225</v>
          </cell>
          <cell r="I37">
            <v>7.8013606470041843</v>
          </cell>
          <cell r="J37">
            <v>7.8013606470041843</v>
          </cell>
          <cell r="K37">
            <v>7.8013606470041843</v>
          </cell>
          <cell r="L37">
            <v>7.8013606470041843</v>
          </cell>
          <cell r="M37">
            <v>7.8013606470041843</v>
          </cell>
          <cell r="N37">
            <v>7.8013606470041843</v>
          </cell>
          <cell r="O37">
            <v>7.8013606470041843</v>
          </cell>
          <cell r="P37">
            <v>7.8013606470041843</v>
          </cell>
          <cell r="Q37">
            <v>7.8013606470041843</v>
          </cell>
        </row>
        <row r="38">
          <cell r="F38">
            <v>50.909399999999998</v>
          </cell>
          <cell r="G38">
            <v>50.909399999999998</v>
          </cell>
          <cell r="H38">
            <v>50.909399999999998</v>
          </cell>
          <cell r="I38">
            <v>50.909399999999998</v>
          </cell>
          <cell r="J38">
            <v>50.909399999999998</v>
          </cell>
          <cell r="K38">
            <v>50.909399999999998</v>
          </cell>
          <cell r="L38">
            <v>50.909399999999998</v>
          </cell>
          <cell r="M38">
            <v>50.909399999999998</v>
          </cell>
          <cell r="N38">
            <v>50.909399999999998</v>
          </cell>
          <cell r="O38">
            <v>50.909399999999998</v>
          </cell>
          <cell r="P38">
            <v>50.909399999999998</v>
          </cell>
          <cell r="Q38">
            <v>50.909399999999998</v>
          </cell>
        </row>
        <row r="39">
          <cell r="F39">
            <v>5.0909399999999998</v>
          </cell>
          <cell r="G39">
            <v>5.0909399999999998</v>
          </cell>
          <cell r="H39">
            <v>5.0909399999999998</v>
          </cell>
          <cell r="I39">
            <v>5.0909399999999998</v>
          </cell>
          <cell r="J39">
            <v>5.0909399999999998</v>
          </cell>
          <cell r="K39">
            <v>5.0909399999999998</v>
          </cell>
          <cell r="L39">
            <v>5.0909399999999998</v>
          </cell>
          <cell r="M39">
            <v>5.0909399999999998</v>
          </cell>
          <cell r="N39">
            <v>5.0909399999999998</v>
          </cell>
          <cell r="O39">
            <v>5.0909399999999998</v>
          </cell>
          <cell r="P39">
            <v>5.0909399999999998</v>
          </cell>
          <cell r="Q39">
            <v>5.0909399999999998</v>
          </cell>
        </row>
        <row r="40">
          <cell r="F40">
            <v>13062.8926992487</v>
          </cell>
          <cell r="G40">
            <v>3974.207729792508</v>
          </cell>
          <cell r="H40">
            <v>3974.207729792508</v>
          </cell>
          <cell r="I40">
            <v>4073.6837541691998</v>
          </cell>
          <cell r="J40">
            <v>4073.6837541691998</v>
          </cell>
          <cell r="K40">
            <v>4073.6837541691998</v>
          </cell>
          <cell r="L40">
            <v>4073.6837541691998</v>
          </cell>
          <cell r="M40">
            <v>4073.6837541691998</v>
          </cell>
          <cell r="N40">
            <v>4073.6837541691998</v>
          </cell>
          <cell r="O40">
            <v>4073.6837541691998</v>
          </cell>
          <cell r="P40">
            <v>4073.6837541691998</v>
          </cell>
          <cell r="Q40">
            <v>4073.6837541691998</v>
          </cell>
        </row>
        <row r="41">
          <cell r="F41">
            <v>13062.89</v>
          </cell>
          <cell r="G41">
            <v>3974.21</v>
          </cell>
          <cell r="H41">
            <v>3974.21</v>
          </cell>
          <cell r="I41">
            <v>4073.68</v>
          </cell>
          <cell r="J41">
            <v>4073.68</v>
          </cell>
          <cell r="K41">
            <v>4073.68</v>
          </cell>
          <cell r="L41">
            <v>4073.68</v>
          </cell>
          <cell r="M41">
            <v>4073.68</v>
          </cell>
          <cell r="N41">
            <v>4073.68</v>
          </cell>
          <cell r="O41">
            <v>4073.68</v>
          </cell>
          <cell r="P41">
            <v>4073.68</v>
          </cell>
          <cell r="Q41">
            <v>4073.68</v>
          </cell>
        </row>
        <row r="42">
          <cell r="F42">
            <v>0.9879</v>
          </cell>
          <cell r="G42">
            <v>0.9879</v>
          </cell>
          <cell r="H42">
            <v>0.9879</v>
          </cell>
          <cell r="I42">
            <v>0.9879</v>
          </cell>
          <cell r="J42">
            <v>0.9879</v>
          </cell>
          <cell r="K42">
            <v>0.9879</v>
          </cell>
          <cell r="L42">
            <v>0.9879</v>
          </cell>
          <cell r="M42">
            <v>0.9879</v>
          </cell>
          <cell r="N42">
            <v>0.9879</v>
          </cell>
          <cell r="O42">
            <v>0.9879</v>
          </cell>
          <cell r="P42">
            <v>0.9879</v>
          </cell>
          <cell r="Q42">
            <v>0.9879</v>
          </cell>
        </row>
        <row r="43">
          <cell r="F43">
            <v>12904.83</v>
          </cell>
          <cell r="G43">
            <v>3926.12</v>
          </cell>
          <cell r="H43">
            <v>3926.12</v>
          </cell>
          <cell r="I43">
            <v>4024.39</v>
          </cell>
          <cell r="J43">
            <v>4024.39</v>
          </cell>
          <cell r="K43">
            <v>4024.39</v>
          </cell>
          <cell r="L43">
            <v>4024.39</v>
          </cell>
          <cell r="M43">
            <v>4024.39</v>
          </cell>
          <cell r="N43">
            <v>4024.39</v>
          </cell>
          <cell r="O43">
            <v>4024.39</v>
          </cell>
          <cell r="P43">
            <v>4024.39</v>
          </cell>
          <cell r="Q43">
            <v>4024.39</v>
          </cell>
        </row>
        <row r="44">
          <cell r="F44">
            <v>1.21</v>
          </cell>
          <cell r="G44">
            <v>1.21</v>
          </cell>
          <cell r="H44">
            <v>1.21</v>
          </cell>
          <cell r="I44">
            <v>1.21</v>
          </cell>
          <cell r="J44">
            <v>1.21</v>
          </cell>
          <cell r="K44">
            <v>1.21</v>
          </cell>
          <cell r="L44">
            <v>1.21</v>
          </cell>
          <cell r="M44">
            <v>1.21</v>
          </cell>
          <cell r="N44">
            <v>1.21</v>
          </cell>
          <cell r="O44">
            <v>1.21</v>
          </cell>
          <cell r="P44">
            <v>1.21</v>
          </cell>
          <cell r="Q44">
            <v>1.21</v>
          </cell>
        </row>
        <row r="45">
          <cell r="F45">
            <v>15614.844299999999</v>
          </cell>
          <cell r="G45">
            <v>4750.6052</v>
          </cell>
          <cell r="H45">
            <v>4750.6052</v>
          </cell>
          <cell r="I45">
            <v>4869.5118999999995</v>
          </cell>
          <cell r="J45">
            <v>4869.5118999999995</v>
          </cell>
          <cell r="K45">
            <v>4869.5118999999995</v>
          </cell>
          <cell r="L45">
            <v>4869.5118999999995</v>
          </cell>
          <cell r="M45">
            <v>4869.5118999999995</v>
          </cell>
          <cell r="N45">
            <v>4869.5118999999995</v>
          </cell>
          <cell r="O45">
            <v>4869.5118999999995</v>
          </cell>
          <cell r="P45">
            <v>4869.5118999999995</v>
          </cell>
          <cell r="Q45">
            <v>4869.5118999999995</v>
          </cell>
        </row>
        <row r="49">
          <cell r="F49">
            <v>13062.8926992487</v>
          </cell>
          <cell r="G49">
            <v>3974.207729792508</v>
          </cell>
          <cell r="H49">
            <v>3974.207729792508</v>
          </cell>
          <cell r="I49">
            <v>4073.6837541691998</v>
          </cell>
          <cell r="J49">
            <v>4073.6837541691998</v>
          </cell>
          <cell r="K49">
            <v>4073.6837541691998</v>
          </cell>
          <cell r="L49">
            <v>4073.6837541691998</v>
          </cell>
          <cell r="M49">
            <v>4073.6837541691998</v>
          </cell>
          <cell r="N49">
            <v>4073.6837541691998</v>
          </cell>
          <cell r="O49">
            <v>4073.6837541691998</v>
          </cell>
          <cell r="P49">
            <v>4073.6837541691998</v>
          </cell>
          <cell r="Q49">
            <v>4073.6837541691998</v>
          </cell>
        </row>
        <row r="50">
          <cell r="F50">
            <v>500</v>
          </cell>
          <cell r="G50">
            <v>500</v>
          </cell>
          <cell r="H50">
            <v>500</v>
          </cell>
          <cell r="I50">
            <v>500</v>
          </cell>
          <cell r="J50">
            <v>500</v>
          </cell>
          <cell r="K50">
            <v>500</v>
          </cell>
          <cell r="L50">
            <v>500</v>
          </cell>
          <cell r="M50">
            <v>500</v>
          </cell>
          <cell r="N50">
            <v>500</v>
          </cell>
          <cell r="O50">
            <v>500</v>
          </cell>
          <cell r="P50">
            <v>500</v>
          </cell>
          <cell r="Q50">
            <v>500</v>
          </cell>
        </row>
        <row r="51">
          <cell r="F51">
            <v>12562.8926992487</v>
          </cell>
          <cell r="G51">
            <v>3474.207729792508</v>
          </cell>
          <cell r="H51">
            <v>3474.207729792508</v>
          </cell>
          <cell r="I51">
            <v>3573.6837541691998</v>
          </cell>
          <cell r="J51">
            <v>3573.6837541691998</v>
          </cell>
          <cell r="K51">
            <v>3573.6837541691998</v>
          </cell>
          <cell r="L51">
            <v>3573.6837541691998</v>
          </cell>
          <cell r="M51">
            <v>3573.6837541691998</v>
          </cell>
          <cell r="N51">
            <v>3573.6837541691998</v>
          </cell>
          <cell r="O51">
            <v>3573.6837541691998</v>
          </cell>
          <cell r="P51">
            <v>3573.6837541691998</v>
          </cell>
          <cell r="Q51">
            <v>3573.6837541691998</v>
          </cell>
        </row>
        <row r="52">
          <cell r="F52">
            <v>0.9879</v>
          </cell>
          <cell r="G52">
            <v>0.9879</v>
          </cell>
          <cell r="H52">
            <v>0.9879</v>
          </cell>
          <cell r="I52">
            <v>0.9879</v>
          </cell>
          <cell r="J52">
            <v>0.9879</v>
          </cell>
          <cell r="K52">
            <v>0.9879</v>
          </cell>
          <cell r="L52">
            <v>0.9879</v>
          </cell>
          <cell r="M52">
            <v>0.9879</v>
          </cell>
          <cell r="N52">
            <v>0.9879</v>
          </cell>
          <cell r="O52">
            <v>0.9879</v>
          </cell>
          <cell r="P52">
            <v>0.9879</v>
          </cell>
          <cell r="Q52">
            <v>0.9879</v>
          </cell>
        </row>
        <row r="53">
          <cell r="F53">
            <v>12410.881697587791</v>
          </cell>
          <cell r="G53">
            <v>3432.1698162620187</v>
          </cell>
          <cell r="H53">
            <v>3432.1698162620187</v>
          </cell>
          <cell r="I53">
            <v>3530.4421807437525</v>
          </cell>
          <cell r="J53">
            <v>3530.4421807437525</v>
          </cell>
          <cell r="K53">
            <v>3530.4421807437525</v>
          </cell>
          <cell r="L53">
            <v>3530.4421807437525</v>
          </cell>
          <cell r="M53">
            <v>3530.4421807437525</v>
          </cell>
          <cell r="N53">
            <v>3530.4421807437525</v>
          </cell>
          <cell r="O53">
            <v>3530.4421807437525</v>
          </cell>
          <cell r="P53">
            <v>3530.4421807437525</v>
          </cell>
          <cell r="Q53">
            <v>3530.4421807437525</v>
          </cell>
        </row>
        <row r="54">
          <cell r="F54">
            <v>1.21</v>
          </cell>
          <cell r="G54">
            <v>1.21</v>
          </cell>
          <cell r="H54">
            <v>1.21</v>
          </cell>
          <cell r="I54">
            <v>1.21</v>
          </cell>
          <cell r="J54">
            <v>1.21</v>
          </cell>
          <cell r="K54">
            <v>1.21</v>
          </cell>
          <cell r="L54">
            <v>1.21</v>
          </cell>
          <cell r="M54">
            <v>1.21</v>
          </cell>
          <cell r="N54">
            <v>1.21</v>
          </cell>
          <cell r="O54">
            <v>1.21</v>
          </cell>
          <cell r="P54">
            <v>1.21</v>
          </cell>
          <cell r="Q54">
            <v>1.21</v>
          </cell>
        </row>
        <row r="55">
          <cell r="F55">
            <v>15017.166854081226</v>
          </cell>
          <cell r="G55">
            <v>4152.9254776770422</v>
          </cell>
          <cell r="H55">
            <v>4152.9254776770422</v>
          </cell>
          <cell r="I55">
            <v>4271.83503869994</v>
          </cell>
          <cell r="J55">
            <v>4271.83503869994</v>
          </cell>
          <cell r="K55">
            <v>4271.83503869994</v>
          </cell>
          <cell r="L55">
            <v>4271.83503869994</v>
          </cell>
          <cell r="M55">
            <v>4271.83503869994</v>
          </cell>
          <cell r="N55">
            <v>4271.83503869994</v>
          </cell>
          <cell r="O55">
            <v>4271.83503869994</v>
          </cell>
          <cell r="P55">
            <v>4271.83503869994</v>
          </cell>
          <cell r="Q55">
            <v>4271.83503869994</v>
          </cell>
        </row>
        <row r="58">
          <cell r="F58">
            <v>76.09920972514027</v>
          </cell>
          <cell r="G58">
            <v>53.742942057150955</v>
          </cell>
          <cell r="H58">
            <v>53.742942057150955</v>
          </cell>
          <cell r="I58">
            <v>52.430614246984391</v>
          </cell>
          <cell r="J58">
            <v>52.430614246984391</v>
          </cell>
          <cell r="K58">
            <v>52.430614246984391</v>
          </cell>
          <cell r="L58">
            <v>52.430614246984391</v>
          </cell>
          <cell r="M58">
            <v>52.430614246984391</v>
          </cell>
          <cell r="N58">
            <v>52.430614246984391</v>
          </cell>
          <cell r="O58">
            <v>52.430614246984391</v>
          </cell>
          <cell r="P58">
            <v>52.430614246984391</v>
          </cell>
          <cell r="Q58">
            <v>52.430614246984391</v>
          </cell>
        </row>
      </sheetData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.PLAN 04-05 (REV)"/>
      <sheetName val="B.PLAN 04-05 (REV) ORGINAL"/>
      <sheetName val="B.PLAN 04-05"/>
    </sheetNames>
    <sheetDataSet>
      <sheetData sheetId="0">
        <row r="5">
          <cell r="D5">
            <v>38078</v>
          </cell>
          <cell r="E5">
            <v>38108</v>
          </cell>
          <cell r="F5">
            <v>38139</v>
          </cell>
          <cell r="G5">
            <v>38169</v>
          </cell>
          <cell r="H5">
            <v>38200</v>
          </cell>
          <cell r="I5">
            <v>38231</v>
          </cell>
          <cell r="J5">
            <v>38261</v>
          </cell>
          <cell r="K5">
            <v>38292</v>
          </cell>
          <cell r="L5">
            <v>38322</v>
          </cell>
          <cell r="M5">
            <v>38353</v>
          </cell>
          <cell r="N5">
            <v>38384</v>
          </cell>
          <cell r="O5">
            <v>38412</v>
          </cell>
        </row>
        <row r="7">
          <cell r="D7" t="str">
            <v>Apr'04</v>
          </cell>
          <cell r="E7" t="str">
            <v>May'04</v>
          </cell>
          <cell r="F7" t="str">
            <v>Jun'04</v>
          </cell>
          <cell r="G7" t="str">
            <v>Jul'04</v>
          </cell>
          <cell r="H7" t="str">
            <v>Aug'04</v>
          </cell>
          <cell r="I7" t="str">
            <v>Sep'04</v>
          </cell>
          <cell r="J7" t="str">
            <v>Oct'04</v>
          </cell>
          <cell r="K7" t="str">
            <v>Nov'04</v>
          </cell>
          <cell r="L7" t="str">
            <v>Dec'04</v>
          </cell>
          <cell r="M7" t="str">
            <v>Jan'05</v>
          </cell>
          <cell r="N7" t="str">
            <v>Feb'05</v>
          </cell>
          <cell r="O7" t="str">
            <v>Mar'05</v>
          </cell>
        </row>
        <row r="8">
          <cell r="D8">
            <v>30</v>
          </cell>
          <cell r="E8">
            <v>31</v>
          </cell>
          <cell r="F8">
            <v>30</v>
          </cell>
          <cell r="G8">
            <v>31</v>
          </cell>
          <cell r="H8">
            <v>31</v>
          </cell>
          <cell r="I8">
            <v>30</v>
          </cell>
          <cell r="J8">
            <v>31</v>
          </cell>
          <cell r="K8">
            <v>30</v>
          </cell>
          <cell r="L8">
            <v>31</v>
          </cell>
          <cell r="M8">
            <v>31</v>
          </cell>
          <cell r="N8">
            <v>28</v>
          </cell>
          <cell r="O8">
            <v>31</v>
          </cell>
        </row>
        <row r="9">
          <cell r="D9">
            <v>93.132900000000006</v>
          </cell>
          <cell r="E9">
            <v>96.673190000000005</v>
          </cell>
          <cell r="F9">
            <v>93.148200000000003</v>
          </cell>
          <cell r="G9">
            <v>94.813810000000004</v>
          </cell>
          <cell r="H9">
            <v>94.813810000000004</v>
          </cell>
          <cell r="I9">
            <v>90.7029</v>
          </cell>
          <cell r="J9">
            <v>90.393829999999994</v>
          </cell>
          <cell r="K9">
            <v>89.060699999999997</v>
          </cell>
          <cell r="L9">
            <v>92.990079999999992</v>
          </cell>
          <cell r="M9">
            <v>97.459970000000013</v>
          </cell>
          <cell r="N9">
            <v>87.821720000000013</v>
          </cell>
          <cell r="O9">
            <v>98.008049999999997</v>
          </cell>
        </row>
        <row r="10">
          <cell r="D10">
            <v>3.6132085821276374</v>
          </cell>
          <cell r="E10">
            <v>3.624899294656605</v>
          </cell>
          <cell r="F10">
            <v>3.6083499179244325</v>
          </cell>
          <cell r="G10">
            <v>3.5488835347680761</v>
          </cell>
          <cell r="H10">
            <v>3.5488835347680761</v>
          </cell>
          <cell r="I10">
            <v>3.5136245442263832</v>
          </cell>
          <cell r="J10">
            <v>3.3864161731043088</v>
          </cell>
          <cell r="K10">
            <v>3.4520926381820449</v>
          </cell>
          <cell r="L10">
            <v>3.4836792605232398</v>
          </cell>
          <cell r="M10">
            <v>3.6511635273777889</v>
          </cell>
          <cell r="N10">
            <v>3.5678223067691652</v>
          </cell>
          <cell r="O10">
            <v>3.6016955022134618</v>
          </cell>
        </row>
        <row r="11">
          <cell r="D11" t="str">
            <v>TMT/M</v>
          </cell>
          <cell r="E11" t="str">
            <v>TMT/M</v>
          </cell>
          <cell r="F11" t="str">
            <v>TMT/M</v>
          </cell>
          <cell r="G11" t="str">
            <v>TMT/M</v>
          </cell>
          <cell r="H11" t="str">
            <v>TMT/M</v>
          </cell>
          <cell r="I11" t="str">
            <v>TMT/M</v>
          </cell>
          <cell r="J11" t="str">
            <v>TMT/M</v>
          </cell>
          <cell r="K11" t="str">
            <v>TMT/M</v>
          </cell>
          <cell r="L11" t="str">
            <v>TMT/M</v>
          </cell>
          <cell r="M11" t="str">
            <v>TMT/M</v>
          </cell>
          <cell r="N11" t="str">
            <v>TMT/M</v>
          </cell>
          <cell r="O11" t="str">
            <v>TMT/M</v>
          </cell>
        </row>
        <row r="12">
          <cell r="D12">
            <v>350.00101089477539</v>
          </cell>
          <cell r="E12">
            <v>365.00021362304688</v>
          </cell>
          <cell r="F12">
            <v>350.00101089477539</v>
          </cell>
          <cell r="G12">
            <v>365.00021362304688</v>
          </cell>
          <cell r="H12">
            <v>365.00021362304688</v>
          </cell>
          <cell r="I12">
            <v>350.00101089477539</v>
          </cell>
          <cell r="J12">
            <v>365.00021362304688</v>
          </cell>
          <cell r="K12">
            <v>350.00101089477539</v>
          </cell>
          <cell r="L12">
            <v>365.00021362304688</v>
          </cell>
          <cell r="M12">
            <v>365.00021362304688</v>
          </cell>
          <cell r="N12">
            <v>335.00040435791016</v>
          </cell>
          <cell r="O12">
            <v>370.00050449371338</v>
          </cell>
        </row>
        <row r="13">
          <cell r="D13">
            <v>39.999901056289673</v>
          </cell>
          <cell r="E13">
            <v>39.999921202659607</v>
          </cell>
          <cell r="H13">
            <v>39.999921202659607</v>
          </cell>
          <cell r="I13">
            <v>39.999901056289673</v>
          </cell>
          <cell r="L13">
            <v>39.999921202659607</v>
          </cell>
          <cell r="M13">
            <v>39.999921202659607</v>
          </cell>
        </row>
        <row r="14">
          <cell r="F14">
            <v>39.999901056289673</v>
          </cell>
          <cell r="G14">
            <v>39.999921202659607</v>
          </cell>
          <cell r="J14">
            <v>39.999921202659607</v>
          </cell>
          <cell r="K14">
            <v>39.999901056289673</v>
          </cell>
          <cell r="N14">
            <v>39.999960899353027</v>
          </cell>
          <cell r="O14">
            <v>39.999921202659607</v>
          </cell>
        </row>
        <row r="15">
          <cell r="D15">
            <v>20.999999642372131</v>
          </cell>
          <cell r="E15">
            <v>20.999989211559296</v>
          </cell>
          <cell r="F15">
            <v>20.999999642372131</v>
          </cell>
          <cell r="G15">
            <v>20.999989211559296</v>
          </cell>
          <cell r="H15">
            <v>20.999989211559296</v>
          </cell>
          <cell r="I15">
            <v>20.999999642372131</v>
          </cell>
          <cell r="J15">
            <v>20.999989211559296</v>
          </cell>
          <cell r="K15">
            <v>20.999999642372131</v>
          </cell>
          <cell r="L15">
            <v>20.999989211559296</v>
          </cell>
          <cell r="M15">
            <v>20.999989211559296</v>
          </cell>
          <cell r="N15">
            <v>18.999987602233887</v>
          </cell>
          <cell r="O15">
            <v>20.999989211559296</v>
          </cell>
        </row>
        <row r="16">
          <cell r="D16">
            <v>64</v>
          </cell>
          <cell r="E16">
            <v>84</v>
          </cell>
          <cell r="F16">
            <v>94.000002861022907</v>
          </cell>
          <cell r="G16">
            <v>84.000016927719102</v>
          </cell>
          <cell r="H16">
            <v>84.000016927719102</v>
          </cell>
          <cell r="I16">
            <v>94.000002861022907</v>
          </cell>
          <cell r="J16">
            <v>84.000016927719102</v>
          </cell>
          <cell r="K16">
            <v>94.000002861022907</v>
          </cell>
          <cell r="L16">
            <v>19.000016927719102</v>
          </cell>
          <cell r="M16">
            <v>84.000016927719102</v>
          </cell>
          <cell r="N16">
            <v>75.999921798705998</v>
          </cell>
          <cell r="O16">
            <v>84.000082492828369</v>
          </cell>
        </row>
        <row r="17">
          <cell r="D17">
            <v>0</v>
          </cell>
          <cell r="E17">
            <v>0</v>
          </cell>
          <cell r="F17">
            <v>75</v>
          </cell>
          <cell r="G17">
            <v>90.000128507614136</v>
          </cell>
          <cell r="H17">
            <v>90.000128507614136</v>
          </cell>
          <cell r="N17">
            <v>0</v>
          </cell>
          <cell r="O17">
            <v>0</v>
          </cell>
        </row>
        <row r="18">
          <cell r="D18">
            <v>75</v>
          </cell>
          <cell r="E18">
            <v>90.000128507614136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44.999909043312073</v>
          </cell>
          <cell r="K18">
            <v>30</v>
          </cell>
          <cell r="L18">
            <v>-9.0956687998300367E-5</v>
          </cell>
          <cell r="M18">
            <v>44.999909043312073</v>
          </cell>
          <cell r="N18">
            <v>65.000039100646973</v>
          </cell>
          <cell r="O18">
            <v>100.00011157989502</v>
          </cell>
        </row>
        <row r="19">
          <cell r="D19">
            <v>90</v>
          </cell>
          <cell r="E19">
            <v>90.000128507614136</v>
          </cell>
          <cell r="F19">
            <v>90</v>
          </cell>
          <cell r="G19">
            <v>90.000128507614136</v>
          </cell>
          <cell r="H19">
            <v>90.000128507614136</v>
          </cell>
          <cell r="I19">
            <v>90</v>
          </cell>
          <cell r="J19">
            <v>90.000128507614136</v>
          </cell>
          <cell r="K19">
            <v>90</v>
          </cell>
          <cell r="L19">
            <v>90.000128507614136</v>
          </cell>
          <cell r="M19">
            <v>90.000128507614136</v>
          </cell>
          <cell r="N19">
            <v>90.000117301940918</v>
          </cell>
          <cell r="O19">
            <v>90.000128507614136</v>
          </cell>
        </row>
        <row r="20">
          <cell r="D20">
            <v>90</v>
          </cell>
          <cell r="E20">
            <v>90.000128507614136</v>
          </cell>
          <cell r="F20">
            <v>90</v>
          </cell>
          <cell r="G20">
            <v>90.000128507614136</v>
          </cell>
          <cell r="H20">
            <v>90.000128507614136</v>
          </cell>
          <cell r="I20">
            <v>165</v>
          </cell>
          <cell r="J20">
            <v>135.00003755092621</v>
          </cell>
          <cell r="K20">
            <v>135</v>
          </cell>
          <cell r="L20">
            <v>135.00003755092621</v>
          </cell>
          <cell r="M20">
            <v>135.00003755092621</v>
          </cell>
          <cell r="N20">
            <v>90.000117301940918</v>
          </cell>
          <cell r="O20">
            <v>90.000128507614136</v>
          </cell>
        </row>
        <row r="21">
          <cell r="D21">
            <v>350.00101089477539</v>
          </cell>
          <cell r="E21">
            <v>365.00021362304688</v>
          </cell>
          <cell r="F21">
            <v>350.00101089477539</v>
          </cell>
          <cell r="G21">
            <v>365.00021362304688</v>
          </cell>
          <cell r="H21">
            <v>365.00021362304688</v>
          </cell>
          <cell r="I21">
            <v>350.00101089477539</v>
          </cell>
          <cell r="J21">
            <v>365.00021362304688</v>
          </cell>
          <cell r="K21">
            <v>350.00101089477539</v>
          </cell>
          <cell r="L21">
            <v>365.00021362304688</v>
          </cell>
          <cell r="M21">
            <v>365.00021362304688</v>
          </cell>
          <cell r="N21">
            <v>335.00040435791016</v>
          </cell>
          <cell r="O21">
            <v>370.00050449371338</v>
          </cell>
        </row>
        <row r="22">
          <cell r="D22">
            <v>0.47945284086124962</v>
          </cell>
          <cell r="E22">
            <v>0.46794868612187662</v>
          </cell>
          <cell r="F22">
            <v>0.4605270917943714</v>
          </cell>
          <cell r="G22">
            <v>0.46794867596636563</v>
          </cell>
          <cell r="H22">
            <v>0.46794867596636563</v>
          </cell>
          <cell r="I22">
            <v>0.4605270917943714</v>
          </cell>
          <cell r="J22">
            <v>0.46794886219848231</v>
          </cell>
          <cell r="K22">
            <v>0.4605270917943714</v>
          </cell>
          <cell r="L22">
            <v>0.54477626255964595</v>
          </cell>
          <cell r="M22">
            <v>0.46794886219848231</v>
          </cell>
          <cell r="N22">
            <v>0.46853167473091051</v>
          </cell>
          <cell r="O22">
            <v>0.4654089326433879</v>
          </cell>
        </row>
        <row r="23">
          <cell r="D23">
            <v>124.9999006986618</v>
          </cell>
          <cell r="E23">
            <v>144.9999104142189</v>
          </cell>
          <cell r="F23">
            <v>154.9999035596847</v>
          </cell>
          <cell r="G23">
            <v>144.99992734193802</v>
          </cell>
          <cell r="H23">
            <v>144.99992734193802</v>
          </cell>
          <cell r="I23">
            <v>154.9999035596847</v>
          </cell>
          <cell r="J23">
            <v>144.99992734193802</v>
          </cell>
          <cell r="K23">
            <v>154.9999035596847</v>
          </cell>
          <cell r="L23">
            <v>79.999927341938005</v>
          </cell>
          <cell r="M23">
            <v>144.99992734193802</v>
          </cell>
          <cell r="N23">
            <v>134.99987030029291</v>
          </cell>
          <cell r="O23">
            <v>144.99999290704727</v>
          </cell>
        </row>
        <row r="24">
          <cell r="D24">
            <v>0.11643821027132029</v>
          </cell>
          <cell r="E24">
            <v>0.13461528284228361</v>
          </cell>
          <cell r="F24">
            <v>0.15131561070021046</v>
          </cell>
          <cell r="G24">
            <v>0.13461530162302657</v>
          </cell>
          <cell r="H24">
            <v>0.13461530162302657</v>
          </cell>
          <cell r="I24">
            <v>0.15131561070021046</v>
          </cell>
          <cell r="J24">
            <v>0.13461535519662096</v>
          </cell>
          <cell r="K24">
            <v>0.15131561070021046</v>
          </cell>
          <cell r="L24">
            <v>5.9701482447414779E-2</v>
          </cell>
          <cell r="M24">
            <v>0.13461535519662096</v>
          </cell>
          <cell r="N24">
            <v>0.13286690425409969</v>
          </cell>
          <cell r="O24">
            <v>0.13207541802216263</v>
          </cell>
        </row>
        <row r="25">
          <cell r="D25">
            <v>255</v>
          </cell>
          <cell r="E25">
            <v>270.00038552284241</v>
          </cell>
          <cell r="F25">
            <v>255</v>
          </cell>
          <cell r="G25">
            <v>270.00038552284241</v>
          </cell>
          <cell r="H25">
            <v>270.00038552284241</v>
          </cell>
          <cell r="I25">
            <v>255</v>
          </cell>
          <cell r="J25">
            <v>270.00007510185242</v>
          </cell>
          <cell r="K25">
            <v>255</v>
          </cell>
          <cell r="L25">
            <v>225.00007510185236</v>
          </cell>
          <cell r="M25">
            <v>270.00007510185242</v>
          </cell>
          <cell r="N25">
            <v>245.00027370452881</v>
          </cell>
          <cell r="O25">
            <v>280.00036859512329</v>
          </cell>
        </row>
        <row r="26">
          <cell r="D26">
            <v>0.4041089488674301</v>
          </cell>
          <cell r="E26">
            <v>0.3974360310358398</v>
          </cell>
          <cell r="F26">
            <v>0.33552591207478055</v>
          </cell>
          <cell r="G26">
            <v>0.34615410676528052</v>
          </cell>
          <cell r="H26">
            <v>0.39743602241060783</v>
          </cell>
          <cell r="I26">
            <v>0.38815729750541805</v>
          </cell>
          <cell r="J26">
            <v>0.34615384655062253</v>
          </cell>
          <cell r="K26">
            <v>0.33552591207478055</v>
          </cell>
          <cell r="L26">
            <v>0.39552225499293919</v>
          </cell>
          <cell r="M26">
            <v>0.3974357826048967</v>
          </cell>
          <cell r="N26">
            <v>0.34265746266286218</v>
          </cell>
          <cell r="O26">
            <v>0.35220133784932628</v>
          </cell>
        </row>
        <row r="27">
          <cell r="D27">
            <v>730.00091159343719</v>
          </cell>
          <cell r="E27">
            <v>780.00050956010818</v>
          </cell>
          <cell r="F27">
            <v>760.00091445446014</v>
          </cell>
          <cell r="G27">
            <v>780.0005264878273</v>
          </cell>
          <cell r="H27">
            <v>780.0005264878273</v>
          </cell>
          <cell r="I27">
            <v>760.00091445446014</v>
          </cell>
          <cell r="J27">
            <v>780.00021606683731</v>
          </cell>
          <cell r="K27">
            <v>760.00091445446014</v>
          </cell>
          <cell r="L27">
            <v>670.00021606683731</v>
          </cell>
          <cell r="M27">
            <v>780.00021606683731</v>
          </cell>
          <cell r="N27">
            <v>715.00054836273193</v>
          </cell>
          <cell r="O27">
            <v>795.00086599588394</v>
          </cell>
        </row>
        <row r="28">
          <cell r="D28" t="e">
            <v>#N/A</v>
          </cell>
          <cell r="E28" t="e">
            <v>#N/A</v>
          </cell>
          <cell r="F28" t="e">
            <v>#N/A</v>
          </cell>
          <cell r="G28" t="e">
            <v>#N/A</v>
          </cell>
          <cell r="H28" t="e">
            <v>#N/A</v>
          </cell>
          <cell r="I28" t="e">
            <v>#N/A</v>
          </cell>
          <cell r="J28" t="e">
            <v>#N/A</v>
          </cell>
          <cell r="K28" t="e">
            <v>#N/A</v>
          </cell>
          <cell r="L28" t="e">
            <v>#N/A</v>
          </cell>
          <cell r="M28" t="e">
            <v>#N/A</v>
          </cell>
          <cell r="N28" t="e">
            <v>#N/A</v>
          </cell>
          <cell r="O28" t="e">
            <v>#N/A</v>
          </cell>
        </row>
        <row r="29">
          <cell r="D29">
            <v>1</v>
          </cell>
          <cell r="E29">
            <v>1</v>
          </cell>
          <cell r="F29">
            <v>0.9473686145693625</v>
          </cell>
          <cell r="G29">
            <v>0.94871808435467275</v>
          </cell>
          <cell r="H29">
            <v>1</v>
          </cell>
          <cell r="I29">
            <v>1</v>
          </cell>
          <cell r="J29">
            <v>0.94871806394572578</v>
          </cell>
          <cell r="K29">
            <v>0.9473686145693625</v>
          </cell>
          <cell r="L29">
            <v>1</v>
          </cell>
          <cell r="M29">
            <v>1</v>
          </cell>
          <cell r="N29">
            <v>0.94405604164787238</v>
          </cell>
          <cell r="O29">
            <v>0.94968568851487678</v>
          </cell>
        </row>
        <row r="30">
          <cell r="D30">
            <v>24.333363719781239</v>
          </cell>
          <cell r="E30">
            <v>25.161306760003491</v>
          </cell>
          <cell r="F30">
            <v>25.333363815148672</v>
          </cell>
          <cell r="G30">
            <v>25.161307306058944</v>
          </cell>
          <cell r="H30">
            <v>25.161307306058944</v>
          </cell>
          <cell r="I30">
            <v>25.333363815148672</v>
          </cell>
          <cell r="J30">
            <v>25.161297292478622</v>
          </cell>
          <cell r="K30">
            <v>25.333363815148672</v>
          </cell>
          <cell r="L30">
            <v>21.61291019570443</v>
          </cell>
          <cell r="M30">
            <v>25.161297292478622</v>
          </cell>
          <cell r="N30">
            <v>25.53573387009757</v>
          </cell>
          <cell r="O30">
            <v>25.645189225673676</v>
          </cell>
        </row>
        <row r="32">
          <cell r="D32">
            <v>0.8</v>
          </cell>
          <cell r="E32">
            <v>0.9</v>
          </cell>
          <cell r="F32">
            <v>0.8</v>
          </cell>
          <cell r="G32">
            <v>0.9</v>
          </cell>
          <cell r="H32">
            <v>0.9</v>
          </cell>
          <cell r="I32">
            <v>0.8</v>
          </cell>
          <cell r="J32">
            <v>0.9</v>
          </cell>
          <cell r="K32">
            <v>0.8</v>
          </cell>
          <cell r="L32">
            <v>0.8</v>
          </cell>
          <cell r="M32">
            <v>0.8</v>
          </cell>
          <cell r="N32">
            <v>0.8</v>
          </cell>
          <cell r="O32">
            <v>0.8</v>
          </cell>
        </row>
        <row r="33">
          <cell r="D33">
            <v>1.2648308649659157</v>
          </cell>
          <cell r="E33">
            <v>1.2177050933241844</v>
          </cell>
          <cell r="F33">
            <v>1.7695152014493942</v>
          </cell>
          <cell r="G33">
            <v>1.6414202749729156</v>
          </cell>
          <cell r="H33">
            <v>1.6414202749729156</v>
          </cell>
          <cell r="I33">
            <v>1.6420993208885193</v>
          </cell>
          <cell r="J33">
            <v>0.64263005740940571</v>
          </cell>
          <cell r="K33">
            <v>0.85703641176223755</v>
          </cell>
          <cell r="L33">
            <v>0.86687682941555977</v>
          </cell>
          <cell r="M33">
            <v>1.5354535430669785</v>
          </cell>
          <cell r="N33">
            <v>1.3008194714784622</v>
          </cell>
          <cell r="O33">
            <v>1.4361800327897072</v>
          </cell>
        </row>
        <row r="34">
          <cell r="D34">
            <v>42.500084638595581</v>
          </cell>
          <cell r="E34">
            <v>43.916754126548767</v>
          </cell>
          <cell r="F34">
            <v>42.500084638595581</v>
          </cell>
          <cell r="G34">
            <v>43.916754126548767</v>
          </cell>
          <cell r="H34">
            <v>43.916754126548767</v>
          </cell>
          <cell r="I34">
            <v>42.500084638595581</v>
          </cell>
          <cell r="J34">
            <v>43.916754126548767</v>
          </cell>
          <cell r="K34">
            <v>42.500084638595581</v>
          </cell>
          <cell r="L34">
            <v>43.916754126548767</v>
          </cell>
          <cell r="M34">
            <v>43.916754126548767</v>
          </cell>
          <cell r="N34">
            <v>39.666745662689209</v>
          </cell>
          <cell r="O34">
            <v>43.916754126548767</v>
          </cell>
        </row>
        <row r="35">
          <cell r="D35">
            <v>44.564915503561494</v>
          </cell>
          <cell r="E35">
            <v>46.03445921987295</v>
          </cell>
          <cell r="F35">
            <v>45.069599840044972</v>
          </cell>
          <cell r="G35">
            <v>46.458174401521681</v>
          </cell>
          <cell r="H35">
            <v>46.458174401521681</v>
          </cell>
          <cell r="I35">
            <v>44.942183959484097</v>
          </cell>
          <cell r="J35">
            <v>45.459384183958171</v>
          </cell>
          <cell r="K35">
            <v>44.157121050357816</v>
          </cell>
          <cell r="L35">
            <v>45.583630955964324</v>
          </cell>
          <cell r="M35">
            <v>46.252207669615743</v>
          </cell>
          <cell r="N35">
            <v>41.767565134167668</v>
          </cell>
          <cell r="O35">
            <v>46.152934159338471</v>
          </cell>
        </row>
        <row r="36">
          <cell r="D36">
            <v>58.252103183005588</v>
          </cell>
          <cell r="E36">
            <v>60.187619604155898</v>
          </cell>
          <cell r="F36">
            <v>58.465281846736211</v>
          </cell>
          <cell r="G36">
            <v>60.366596896884325</v>
          </cell>
          <cell r="H36">
            <v>60.366596896884325</v>
          </cell>
          <cell r="I36">
            <v>58.411461378787294</v>
          </cell>
          <cell r="J36">
            <v>59.9447079089855</v>
          </cell>
          <cell r="K36">
            <v>58.079850805972356</v>
          </cell>
          <cell r="L36">
            <v>59.996482846066833</v>
          </cell>
          <cell r="M36">
            <v>60.278889649913189</v>
          </cell>
          <cell r="N36">
            <v>54.442353875041057</v>
          </cell>
          <cell r="O36">
            <v>60.236956519172075</v>
          </cell>
        </row>
        <row r="37">
          <cell r="D37">
            <v>730.80091159343715</v>
          </cell>
          <cell r="E37">
            <v>780.90050956010816</v>
          </cell>
          <cell r="F37">
            <v>760.8009144544601</v>
          </cell>
          <cell r="G37">
            <v>780.90052648782728</v>
          </cell>
          <cell r="H37">
            <v>780.90052648782728</v>
          </cell>
          <cell r="I37">
            <v>760.8009144544601</v>
          </cell>
          <cell r="J37">
            <v>780.90021606683729</v>
          </cell>
          <cell r="K37">
            <v>760.8009144544601</v>
          </cell>
          <cell r="L37">
            <v>670.80021606683727</v>
          </cell>
          <cell r="M37">
            <v>780.80021606683727</v>
          </cell>
          <cell r="N37">
            <v>715.80054836273189</v>
          </cell>
          <cell r="O37">
            <v>795.8008659958839</v>
          </cell>
        </row>
        <row r="39">
          <cell r="D39" t="str">
            <v>Apr'04</v>
          </cell>
          <cell r="E39" t="str">
            <v>May'04</v>
          </cell>
          <cell r="F39" t="str">
            <v>Jun'04</v>
          </cell>
          <cell r="G39" t="str">
            <v>Jul'04</v>
          </cell>
          <cell r="H39" t="str">
            <v>Aug'04</v>
          </cell>
          <cell r="I39" t="str">
            <v>Sep'04</v>
          </cell>
          <cell r="J39" t="str">
            <v>Oct'04</v>
          </cell>
          <cell r="K39" t="str">
            <v>Nov'04</v>
          </cell>
          <cell r="L39" t="str">
            <v>Dec'04</v>
          </cell>
          <cell r="M39" t="str">
            <v>Jan'05</v>
          </cell>
          <cell r="N39" t="str">
            <v>Feb'05</v>
          </cell>
          <cell r="O39" t="str">
            <v>Mar'05</v>
          </cell>
        </row>
        <row r="40">
          <cell r="D40">
            <v>30</v>
          </cell>
          <cell r="E40">
            <v>31</v>
          </cell>
          <cell r="F40">
            <v>30</v>
          </cell>
          <cell r="G40">
            <v>31</v>
          </cell>
          <cell r="H40">
            <v>31</v>
          </cell>
          <cell r="I40">
            <v>30</v>
          </cell>
          <cell r="J40">
            <v>31</v>
          </cell>
          <cell r="K40">
            <v>30</v>
          </cell>
          <cell r="L40">
            <v>31</v>
          </cell>
          <cell r="M40">
            <v>31</v>
          </cell>
          <cell r="N40">
            <v>28</v>
          </cell>
          <cell r="O40">
            <v>31</v>
          </cell>
        </row>
        <row r="41">
          <cell r="D41">
            <v>2</v>
          </cell>
          <cell r="E41">
            <v>2</v>
          </cell>
          <cell r="F41">
            <v>2</v>
          </cell>
          <cell r="G41">
            <v>2</v>
          </cell>
          <cell r="H41">
            <v>2</v>
          </cell>
          <cell r="I41">
            <v>2</v>
          </cell>
          <cell r="J41">
            <v>2</v>
          </cell>
          <cell r="K41">
            <v>2</v>
          </cell>
          <cell r="L41">
            <v>2</v>
          </cell>
          <cell r="M41">
            <v>2</v>
          </cell>
          <cell r="N41">
            <v>2</v>
          </cell>
          <cell r="O41">
            <v>2</v>
          </cell>
        </row>
        <row r="42">
          <cell r="D42">
            <v>30</v>
          </cell>
          <cell r="E42">
            <v>30</v>
          </cell>
          <cell r="F42">
            <v>31</v>
          </cell>
          <cell r="G42">
            <v>32</v>
          </cell>
          <cell r="H42">
            <v>32</v>
          </cell>
          <cell r="I42">
            <v>31</v>
          </cell>
          <cell r="J42">
            <v>29.97369647026062</v>
          </cell>
          <cell r="K42">
            <v>30</v>
          </cell>
          <cell r="L42">
            <v>27</v>
          </cell>
          <cell r="M42">
            <v>32</v>
          </cell>
          <cell r="N42">
            <v>21.020469856262199</v>
          </cell>
          <cell r="O42">
            <v>23</v>
          </cell>
        </row>
        <row r="43">
          <cell r="D43">
            <v>15.966214865446101</v>
          </cell>
          <cell r="E43">
            <v>27.3318526066838</v>
          </cell>
          <cell r="F43">
            <v>21.996493309736184</v>
          </cell>
          <cell r="G43">
            <v>29.176438740641</v>
          </cell>
          <cell r="H43">
            <v>29.1597720414401</v>
          </cell>
          <cell r="I43">
            <v>22.748452395200776</v>
          </cell>
          <cell r="J43">
            <v>33.535033567994731</v>
          </cell>
          <cell r="K43">
            <v>37.217776887118745</v>
          </cell>
          <cell r="L43">
            <v>32.837051328271492</v>
          </cell>
          <cell r="M43">
            <v>31.549985621124421</v>
          </cell>
          <cell r="N43">
            <v>20.87389702200888</v>
          </cell>
          <cell r="O43">
            <v>27.52219803631295</v>
          </cell>
        </row>
        <row r="44">
          <cell r="D44">
            <v>36</v>
          </cell>
          <cell r="E44">
            <v>36</v>
          </cell>
          <cell r="F44">
            <v>36</v>
          </cell>
          <cell r="G44">
            <v>36</v>
          </cell>
          <cell r="H44">
            <v>36</v>
          </cell>
          <cell r="I44">
            <v>36</v>
          </cell>
          <cell r="J44">
            <v>36</v>
          </cell>
          <cell r="K44">
            <v>36</v>
          </cell>
          <cell r="L44">
            <v>36</v>
          </cell>
          <cell r="M44">
            <v>36</v>
          </cell>
          <cell r="N44">
            <v>30</v>
          </cell>
          <cell r="O44">
            <v>36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D46">
            <v>20</v>
          </cell>
          <cell r="E46">
            <v>20</v>
          </cell>
          <cell r="F46">
            <v>20</v>
          </cell>
          <cell r="G46">
            <v>20</v>
          </cell>
          <cell r="H46">
            <v>20</v>
          </cell>
          <cell r="I46">
            <v>20</v>
          </cell>
          <cell r="J46">
            <v>20</v>
          </cell>
          <cell r="K46">
            <v>19</v>
          </cell>
          <cell r="L46">
            <v>19</v>
          </cell>
          <cell r="M46">
            <v>19</v>
          </cell>
          <cell r="N46">
            <v>21</v>
          </cell>
          <cell r="O46">
            <v>22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D48">
            <v>30</v>
          </cell>
          <cell r="E48">
            <v>31</v>
          </cell>
          <cell r="F48">
            <v>30</v>
          </cell>
          <cell r="G48">
            <v>31</v>
          </cell>
          <cell r="H48">
            <v>31</v>
          </cell>
          <cell r="I48">
            <v>30</v>
          </cell>
          <cell r="J48">
            <v>31</v>
          </cell>
          <cell r="K48">
            <v>30</v>
          </cell>
          <cell r="L48">
            <v>31</v>
          </cell>
          <cell r="M48">
            <v>31</v>
          </cell>
          <cell r="N48">
            <v>28</v>
          </cell>
          <cell r="O48">
            <v>31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50</v>
          </cell>
          <cell r="J50">
            <v>45</v>
          </cell>
          <cell r="K50">
            <v>45</v>
          </cell>
          <cell r="L50">
            <v>40</v>
          </cell>
          <cell r="M50">
            <v>50</v>
          </cell>
          <cell r="N50">
            <v>50</v>
          </cell>
          <cell r="O50">
            <v>50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D52">
            <v>3</v>
          </cell>
          <cell r="E52">
            <v>3.2</v>
          </cell>
          <cell r="F52">
            <v>3</v>
          </cell>
          <cell r="G52">
            <v>3.2</v>
          </cell>
          <cell r="H52">
            <v>3.2</v>
          </cell>
          <cell r="I52">
            <v>3</v>
          </cell>
          <cell r="J52">
            <v>3.2</v>
          </cell>
          <cell r="N52">
            <v>3</v>
          </cell>
          <cell r="O52">
            <v>3.2</v>
          </cell>
        </row>
        <row r="53">
          <cell r="D53">
            <v>1.5</v>
          </cell>
          <cell r="E53">
            <v>1.5</v>
          </cell>
          <cell r="F53">
            <v>1.5</v>
          </cell>
          <cell r="G53">
            <v>1.5</v>
          </cell>
          <cell r="H53">
            <v>1.5</v>
          </cell>
          <cell r="I53">
            <v>1.5</v>
          </cell>
          <cell r="J53">
            <v>1.5</v>
          </cell>
          <cell r="K53">
            <v>0</v>
          </cell>
          <cell r="L53">
            <v>0</v>
          </cell>
          <cell r="N53">
            <v>1.5</v>
          </cell>
          <cell r="O53">
            <v>1.5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D55">
            <v>5.5</v>
          </cell>
          <cell r="E55">
            <v>5.5</v>
          </cell>
          <cell r="F55">
            <v>5.5</v>
          </cell>
          <cell r="G55">
            <v>5.5</v>
          </cell>
          <cell r="H55">
            <v>5.5</v>
          </cell>
          <cell r="I55">
            <v>5.5</v>
          </cell>
          <cell r="J55">
            <v>5.5</v>
          </cell>
          <cell r="N55">
            <v>5.5</v>
          </cell>
          <cell r="O55">
            <v>5.5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N56">
            <v>0</v>
          </cell>
          <cell r="O56">
            <v>0</v>
          </cell>
        </row>
        <row r="57">
          <cell r="D57">
            <v>0.5000009760260582</v>
          </cell>
          <cell r="E57">
            <v>0.5000009760260582</v>
          </cell>
          <cell r="F57">
            <v>0.5000009760260582</v>
          </cell>
          <cell r="G57">
            <v>0.5000009760260582</v>
          </cell>
          <cell r="H57">
            <v>0.5166676752269268</v>
          </cell>
          <cell r="I57">
            <v>0.5000009760260582</v>
          </cell>
          <cell r="N57">
            <v>0.46666757762432098</v>
          </cell>
          <cell r="O57">
            <v>0.5166676752269268</v>
          </cell>
        </row>
        <row r="58">
          <cell r="D58">
            <v>194.46621584147215</v>
          </cell>
          <cell r="E58">
            <v>207.03185358270986</v>
          </cell>
          <cell r="F58">
            <v>201.49649428576225</v>
          </cell>
          <cell r="G58">
            <v>210.87643971666705</v>
          </cell>
          <cell r="H58">
            <v>210.87643971666702</v>
          </cell>
          <cell r="I58">
            <v>202.24845337122684</v>
          </cell>
          <cell r="J58">
            <v>207.70873003825534</v>
          </cell>
          <cell r="K58">
            <v>199.21777688711876</v>
          </cell>
          <cell r="L58">
            <v>187.83705132827149</v>
          </cell>
          <cell r="M58">
            <v>201.54998562112442</v>
          </cell>
          <cell r="N58">
            <v>183.36103445589541</v>
          </cell>
          <cell r="O58">
            <v>202.23886571153986</v>
          </cell>
        </row>
        <row r="59">
          <cell r="D59">
            <v>0.2661001276222526</v>
          </cell>
          <cell r="E59">
            <v>0.26511937314438905</v>
          </cell>
          <cell r="F59">
            <v>0.26484786027136592</v>
          </cell>
          <cell r="G59">
            <v>0.27004263995710626</v>
          </cell>
          <cell r="H59">
            <v>0.2700426399571062</v>
          </cell>
          <cell r="I59">
            <v>0.26583623853324506</v>
          </cell>
          <cell r="J59">
            <v>0.2659862627320333</v>
          </cell>
          <cell r="K59">
            <v>0.26185270430434465</v>
          </cell>
          <cell r="L59">
            <v>0.28001936616781853</v>
          </cell>
          <cell r="M59">
            <v>0.25813259457893328</v>
          </cell>
          <cell r="N59">
            <v>0.25616218774252353</v>
          </cell>
          <cell r="O59">
            <v>0.25413250268137544</v>
          </cell>
        </row>
        <row r="60">
          <cell r="D60">
            <v>71.966214865446105</v>
          </cell>
          <cell r="E60">
            <v>83.331852606683796</v>
          </cell>
          <cell r="F60">
            <v>77.996493309736181</v>
          </cell>
          <cell r="G60">
            <v>85.176438740641004</v>
          </cell>
          <cell r="H60">
            <v>85.159772041440107</v>
          </cell>
          <cell r="I60">
            <v>78.748452395200772</v>
          </cell>
          <cell r="J60">
            <v>89.535033567994731</v>
          </cell>
          <cell r="K60">
            <v>92.217776887118745</v>
          </cell>
          <cell r="L60">
            <v>87.837051328271485</v>
          </cell>
          <cell r="M60">
            <v>86.549985621124421</v>
          </cell>
          <cell r="N60">
            <v>71.873897022008876</v>
          </cell>
          <cell r="O60">
            <v>85.522198036312943</v>
          </cell>
        </row>
        <row r="61">
          <cell r="D61">
            <v>9.8583732872824931E-2</v>
          </cell>
          <cell r="E61">
            <v>0.10683563867628743</v>
          </cell>
          <cell r="F61">
            <v>0.10262684139758334</v>
          </cell>
          <cell r="G61">
            <v>0.10920048877937555</v>
          </cell>
          <cell r="H61">
            <v>0.10917912123072024</v>
          </cell>
          <cell r="I61">
            <v>0.10361626005638108</v>
          </cell>
          <cell r="J61">
            <v>0.11478847277693904</v>
          </cell>
          <cell r="K61">
            <v>0.12133903411591816</v>
          </cell>
          <cell r="L61">
            <v>0.13110003433119657</v>
          </cell>
          <cell r="M61">
            <v>0.11096148928977739</v>
          </cell>
          <cell r="N61">
            <v>0.10052285580282663</v>
          </cell>
          <cell r="O61">
            <v>0.10757497468783352</v>
          </cell>
        </row>
        <row r="62">
          <cell r="D62">
            <v>80</v>
          </cell>
          <cell r="E62">
            <v>81</v>
          </cell>
          <cell r="F62">
            <v>80</v>
          </cell>
          <cell r="G62">
            <v>81</v>
          </cell>
          <cell r="H62">
            <v>81</v>
          </cell>
          <cell r="I62">
            <v>80</v>
          </cell>
          <cell r="J62">
            <v>76</v>
          </cell>
          <cell r="K62">
            <v>75</v>
          </cell>
          <cell r="L62">
            <v>71</v>
          </cell>
          <cell r="M62">
            <v>81</v>
          </cell>
          <cell r="N62">
            <v>78</v>
          </cell>
          <cell r="O62">
            <v>81</v>
          </cell>
        </row>
        <row r="63">
          <cell r="D63">
            <v>7.5</v>
          </cell>
          <cell r="E63">
            <v>7.5</v>
          </cell>
          <cell r="F63">
            <v>7.5</v>
          </cell>
          <cell r="G63">
            <v>7.5</v>
          </cell>
          <cell r="H63">
            <v>7.5</v>
          </cell>
          <cell r="I63">
            <v>7.5</v>
          </cell>
          <cell r="J63">
            <v>7.5</v>
          </cell>
          <cell r="K63">
            <v>7.5</v>
          </cell>
          <cell r="L63">
            <v>7.5</v>
          </cell>
          <cell r="M63">
            <v>7.5</v>
          </cell>
          <cell r="N63">
            <v>7.5</v>
          </cell>
          <cell r="O63">
            <v>7.5</v>
          </cell>
        </row>
        <row r="64">
          <cell r="D64">
            <v>9</v>
          </cell>
          <cell r="E64">
            <v>9</v>
          </cell>
          <cell r="F64">
            <v>9</v>
          </cell>
          <cell r="G64">
            <v>9</v>
          </cell>
          <cell r="H64">
            <v>9</v>
          </cell>
          <cell r="I64">
            <v>9</v>
          </cell>
          <cell r="J64">
            <v>9</v>
          </cell>
          <cell r="K64">
            <v>9</v>
          </cell>
          <cell r="L64">
            <v>9</v>
          </cell>
          <cell r="M64">
            <v>9</v>
          </cell>
          <cell r="N64">
            <v>9</v>
          </cell>
          <cell r="O64">
            <v>9</v>
          </cell>
        </row>
        <row r="65">
          <cell r="D65">
            <v>30</v>
          </cell>
          <cell r="E65">
            <v>30</v>
          </cell>
          <cell r="F65">
            <v>30</v>
          </cell>
          <cell r="G65">
            <v>25</v>
          </cell>
          <cell r="H65">
            <v>25</v>
          </cell>
          <cell r="I65">
            <v>25</v>
          </cell>
          <cell r="J65">
            <v>30</v>
          </cell>
          <cell r="K65">
            <v>30</v>
          </cell>
          <cell r="L65">
            <v>30</v>
          </cell>
          <cell r="M65">
            <v>30</v>
          </cell>
          <cell r="N65">
            <v>30</v>
          </cell>
          <cell r="O65">
            <v>30</v>
          </cell>
        </row>
        <row r="67">
          <cell r="D67">
            <v>63.77008056640625</v>
          </cell>
          <cell r="E67">
            <v>66.110045850276947</v>
          </cell>
          <cell r="F67">
            <v>63.77008056640625</v>
          </cell>
          <cell r="G67">
            <v>66.110045850276947</v>
          </cell>
          <cell r="H67">
            <v>66.110045850276947</v>
          </cell>
          <cell r="I67">
            <v>63.77008056640625</v>
          </cell>
          <cell r="J67">
            <v>66.110018134117126</v>
          </cell>
          <cell r="K67">
            <v>63.77008056640625</v>
          </cell>
          <cell r="L67">
            <v>56.610018134117098</v>
          </cell>
          <cell r="M67">
            <v>66.110018134117126</v>
          </cell>
          <cell r="N67">
            <v>63.010049152374194</v>
          </cell>
          <cell r="O67">
            <v>70.050077736377702</v>
          </cell>
        </row>
        <row r="68">
          <cell r="D68">
            <v>39.999901056289673</v>
          </cell>
          <cell r="E68">
            <v>39.999901056289673</v>
          </cell>
          <cell r="F68">
            <v>39.999901056289673</v>
          </cell>
          <cell r="G68">
            <v>39.999901056289673</v>
          </cell>
          <cell r="H68">
            <v>39.999901056289673</v>
          </cell>
          <cell r="I68">
            <v>39.999901056289673</v>
          </cell>
          <cell r="J68">
            <v>39.999901056289673</v>
          </cell>
          <cell r="K68">
            <v>39.999901056289673</v>
          </cell>
          <cell r="L68">
            <v>39.999901056289673</v>
          </cell>
          <cell r="M68">
            <v>39.999901056289701</v>
          </cell>
          <cell r="N68">
            <v>39.999901056289701</v>
          </cell>
          <cell r="O68">
            <v>39.999901056289701</v>
          </cell>
        </row>
        <row r="69">
          <cell r="D69">
            <v>83.943964064121161</v>
          </cell>
          <cell r="E69">
            <v>96.776217609643936</v>
          </cell>
          <cell r="F69">
            <v>103.32222896814299</v>
          </cell>
          <cell r="G69">
            <v>95.419704824685994</v>
          </cell>
          <cell r="H69">
            <v>95.419704824685994</v>
          </cell>
          <cell r="I69">
            <v>100.53364473581307</v>
          </cell>
          <cell r="J69">
            <v>97.945917993784064</v>
          </cell>
          <cell r="K69">
            <v>104.40666395425717</v>
          </cell>
          <cell r="L69">
            <v>59.58192816376679</v>
          </cell>
          <cell r="M69">
            <v>99.253763347864094</v>
          </cell>
          <cell r="N69">
            <v>95.511047339439415</v>
          </cell>
          <cell r="O69">
            <v>116.95174711346618</v>
          </cell>
        </row>
        <row r="70">
          <cell r="D70">
            <v>87.501852035522461</v>
          </cell>
          <cell r="E70">
            <v>103.24983739852908</v>
          </cell>
          <cell r="F70">
            <v>109.04671192169194</v>
          </cell>
          <cell r="G70">
            <v>112.41257810592643</v>
          </cell>
          <cell r="H70">
            <v>112.41257810592654</v>
          </cell>
          <cell r="I70">
            <v>102.16480016708378</v>
          </cell>
          <cell r="J70">
            <v>105.79814982414241</v>
          </cell>
          <cell r="K70">
            <v>102.54774904251103</v>
          </cell>
          <cell r="L70">
            <v>102.75510239601104</v>
          </cell>
          <cell r="M70">
            <v>111.26748776435856</v>
          </cell>
          <cell r="N70">
            <v>106.72399616241454</v>
          </cell>
          <cell r="O70">
            <v>118.99283361434904</v>
          </cell>
        </row>
        <row r="71">
          <cell r="D71">
            <v>9.9999895691871643</v>
          </cell>
          <cell r="E71">
            <v>10.333322554826736</v>
          </cell>
          <cell r="F71">
            <v>9.9999895691871643</v>
          </cell>
          <cell r="G71">
            <v>10.333322554826736</v>
          </cell>
          <cell r="H71">
            <v>10.333322554826736</v>
          </cell>
          <cell r="I71">
            <v>9.9999895691871643</v>
          </cell>
          <cell r="J71">
            <v>10.333322554826736</v>
          </cell>
          <cell r="K71">
            <v>9.9999895691871643</v>
          </cell>
          <cell r="L71">
            <v>10.333322554826736</v>
          </cell>
          <cell r="M71">
            <v>10.333322554826736</v>
          </cell>
          <cell r="N71">
            <v>7</v>
          </cell>
          <cell r="O71">
            <v>10.333322554826736</v>
          </cell>
        </row>
        <row r="72">
          <cell r="D72">
            <v>10</v>
          </cell>
          <cell r="E72">
            <v>10</v>
          </cell>
          <cell r="F72">
            <v>10</v>
          </cell>
          <cell r="G72">
            <v>10</v>
          </cell>
          <cell r="H72">
            <v>10</v>
          </cell>
          <cell r="I72">
            <v>10</v>
          </cell>
          <cell r="J72">
            <v>10</v>
          </cell>
          <cell r="K72">
            <v>10</v>
          </cell>
          <cell r="L72">
            <v>10</v>
          </cell>
          <cell r="M72">
            <v>10</v>
          </cell>
          <cell r="N72">
            <v>10</v>
          </cell>
          <cell r="O72">
            <v>10</v>
          </cell>
        </row>
        <row r="73">
          <cell r="D73">
            <v>341.71578729152668</v>
          </cell>
          <cell r="E73">
            <v>372.96932446956635</v>
          </cell>
          <cell r="F73">
            <v>382.63891208171805</v>
          </cell>
          <cell r="G73">
            <v>375.77555239200581</v>
          </cell>
          <cell r="H73">
            <v>375.77555239200592</v>
          </cell>
          <cell r="I73">
            <v>367.96841609477997</v>
          </cell>
          <cell r="J73">
            <v>376.68730956316</v>
          </cell>
          <cell r="K73">
            <v>377.2243841886513</v>
          </cell>
          <cell r="L73">
            <v>325.78027230501129</v>
          </cell>
          <cell r="M73">
            <v>383.46449285745621</v>
          </cell>
          <cell r="N73">
            <v>368.74499371051786</v>
          </cell>
          <cell r="O73">
            <v>412.82788207530933</v>
          </cell>
        </row>
        <row r="74">
          <cell r="D74">
            <v>0.46759080601917985</v>
          </cell>
          <cell r="E74">
            <v>0.47761439505227754</v>
          </cell>
          <cell r="F74">
            <v>0.50294223470550514</v>
          </cell>
          <cell r="G74">
            <v>0.48120796394143989</v>
          </cell>
          <cell r="H74">
            <v>0.48120796394144</v>
          </cell>
          <cell r="I74">
            <v>0.48365927156992888</v>
          </cell>
          <cell r="J74">
            <v>0.48237572715810251</v>
          </cell>
          <cell r="K74">
            <v>0.49582535591343735</v>
          </cell>
          <cell r="L74">
            <v>0.48565916423698818</v>
          </cell>
          <cell r="M74">
            <v>0.49111729859540826</v>
          </cell>
          <cell r="N74">
            <v>0.5151504766990711</v>
          </cell>
          <cell r="O74">
            <v>0.51875776933050555</v>
          </cell>
        </row>
        <row r="75">
          <cell r="D75">
            <v>0.73369093364143245</v>
          </cell>
          <cell r="E75">
            <v>0.74273376819666659</v>
          </cell>
          <cell r="F75">
            <v>0.76779009497687101</v>
          </cell>
          <cell r="G75">
            <v>0.75125060389854614</v>
          </cell>
          <cell r="H75">
            <v>0.75125060389854625</v>
          </cell>
          <cell r="I75">
            <v>0.74949551010317395</v>
          </cell>
          <cell r="J75">
            <v>0.7483619898901358</v>
          </cell>
          <cell r="K75">
            <v>0.75767806021778195</v>
          </cell>
          <cell r="L75">
            <v>0.76567853040480671</v>
          </cell>
          <cell r="M75">
            <v>0.74924989317434154</v>
          </cell>
          <cell r="N75">
            <v>0.77131266444159463</v>
          </cell>
          <cell r="O75">
            <v>0.77289027201188099</v>
          </cell>
        </row>
        <row r="77">
          <cell r="D77">
            <v>221.44570672512046</v>
          </cell>
          <cell r="E77">
            <v>250.35927861928943</v>
          </cell>
          <cell r="F77">
            <v>262.3688315153118</v>
          </cell>
          <cell r="G77">
            <v>258.16550654172886</v>
          </cell>
          <cell r="H77">
            <v>258.16550654172897</v>
          </cell>
          <cell r="I77">
            <v>252.69833552837372</v>
          </cell>
          <cell r="J77">
            <v>254.07729142904287</v>
          </cell>
          <cell r="K77">
            <v>256.95430362224505</v>
          </cell>
          <cell r="L77">
            <v>212.67025417089422</v>
          </cell>
          <cell r="M77">
            <v>260.85447472333908</v>
          </cell>
          <cell r="N77">
            <v>249.23494455814364</v>
          </cell>
          <cell r="O77">
            <v>286.27780433893167</v>
          </cell>
        </row>
        <row r="78">
          <cell r="D78">
            <v>81.219210300594497</v>
          </cell>
          <cell r="E78">
            <v>74.550681224092841</v>
          </cell>
          <cell r="F78">
            <v>48.236660789698362</v>
          </cell>
          <cell r="G78">
            <v>94.512170178815722</v>
          </cell>
          <cell r="H78">
            <v>94.512170178815722</v>
          </cell>
          <cell r="I78">
            <v>91.72177629545331</v>
          </cell>
          <cell r="J78">
            <v>88.79</v>
          </cell>
          <cell r="K78">
            <v>55.510474350303411</v>
          </cell>
          <cell r="L78">
            <v>42.984674321487503</v>
          </cell>
          <cell r="M78">
            <v>61.669622855260968</v>
          </cell>
          <cell r="N78">
            <v>55.811745025217505</v>
          </cell>
          <cell r="O78">
            <v>59.783646890893493</v>
          </cell>
        </row>
        <row r="79">
          <cell r="D79">
            <v>38.936243608444897</v>
          </cell>
          <cell r="E79">
            <v>43.30949814479056</v>
          </cell>
          <cell r="F79">
            <v>45.980283829897616</v>
          </cell>
          <cell r="G79">
            <v>44.884464294597542</v>
          </cell>
          <cell r="H79">
            <v>44.684464294597497</v>
          </cell>
          <cell r="I79">
            <v>44.930481553644</v>
          </cell>
          <cell r="J79">
            <v>44.314633029624879</v>
          </cell>
          <cell r="K79">
            <v>43.340247709840646</v>
          </cell>
          <cell r="L79">
            <v>33.46142217563154</v>
          </cell>
          <cell r="M79">
            <v>36.187185110494539</v>
          </cell>
          <cell r="N79">
            <v>20.71131395167135</v>
          </cell>
          <cell r="O79">
            <v>23.294857635185895</v>
          </cell>
        </row>
        <row r="80">
          <cell r="D80">
            <v>0</v>
          </cell>
          <cell r="E80">
            <v>8.228003054857254</v>
          </cell>
          <cell r="F80">
            <v>20.086891698837299</v>
          </cell>
          <cell r="G80">
            <v>17.240771651268005</v>
          </cell>
          <cell r="H80">
            <v>17.240771651268005</v>
          </cell>
          <cell r="I80">
            <v>17.345934557914802</v>
          </cell>
          <cell r="J80">
            <v>14.075726985931396</v>
          </cell>
          <cell r="K80">
            <v>17.0924336194992</v>
          </cell>
          <cell r="L80">
            <v>11.375726985931799</v>
          </cell>
          <cell r="M80">
            <v>15.8948461949826</v>
          </cell>
          <cell r="N80">
            <v>2.2737367544323206E-13</v>
          </cell>
          <cell r="O80">
            <v>10.8848788201812</v>
          </cell>
        </row>
        <row r="81">
          <cell r="D81">
            <v>38.936243608444897</v>
          </cell>
          <cell r="E81">
            <v>35.081495089933306</v>
          </cell>
          <cell r="F81">
            <v>25.89339213106032</v>
          </cell>
          <cell r="G81">
            <v>27.643692643329537</v>
          </cell>
          <cell r="H81">
            <v>27.443692643329491</v>
          </cell>
          <cell r="I81">
            <v>27.584546995729202</v>
          </cell>
          <cell r="J81">
            <v>30.238906043693483</v>
          </cell>
          <cell r="K81">
            <v>26.247814090341446</v>
          </cell>
          <cell r="L81">
            <v>22.085695189699742</v>
          </cell>
          <cell r="M81">
            <v>20.292338915511937</v>
          </cell>
          <cell r="N81">
            <v>20.711313951671123</v>
          </cell>
          <cell r="O81">
            <v>12.409978815004695</v>
          </cell>
        </row>
        <row r="82">
          <cell r="D82">
            <v>81.219210300594497</v>
          </cell>
          <cell r="E82">
            <v>74.550681224092841</v>
          </cell>
          <cell r="F82">
            <v>48.236660789698362</v>
          </cell>
          <cell r="G82">
            <v>94.512170178815722</v>
          </cell>
          <cell r="H82">
            <v>94.512170178815722</v>
          </cell>
          <cell r="I82">
            <v>91.72177629545331</v>
          </cell>
          <cell r="J82">
            <v>88.79</v>
          </cell>
          <cell r="K82">
            <v>55.510474350303411</v>
          </cell>
          <cell r="L82">
            <v>42.984674321487503</v>
          </cell>
          <cell r="M82">
            <v>61.669622855260968</v>
          </cell>
          <cell r="N82">
            <v>55.811745025217505</v>
          </cell>
          <cell r="O82">
            <v>59.783646890893493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  <row r="85">
          <cell r="D85">
            <v>1.0882692039012909</v>
          </cell>
          <cell r="E85">
            <v>1.1948882266879082</v>
          </cell>
          <cell r="F85">
            <v>1.2160684168338776</v>
          </cell>
          <cell r="G85">
            <v>1.2243398800492287</v>
          </cell>
          <cell r="H85">
            <v>1.2243398800492287</v>
          </cell>
          <cell r="I85">
            <v>1.1908664926886559</v>
          </cell>
          <cell r="J85">
            <v>1.1505302451550961</v>
          </cell>
          <cell r="K85">
            <v>1.1640574783086777</v>
          </cell>
          <cell r="L85">
            <v>1.2326868325471878</v>
          </cell>
          <cell r="M85">
            <v>1.2213972322642803</v>
          </cell>
          <cell r="N85">
            <v>1.0432859361171722</v>
          </cell>
          <cell r="O85">
            <v>1.1928077824413776</v>
          </cell>
        </row>
        <row r="86">
          <cell r="D86">
            <v>20.000009536743164</v>
          </cell>
          <cell r="E86">
            <v>19.999990165233612</v>
          </cell>
          <cell r="F86">
            <v>20.000009536743164</v>
          </cell>
          <cell r="G86">
            <v>4.9999901503324509</v>
          </cell>
          <cell r="H86">
            <v>4.9999901503324509</v>
          </cell>
          <cell r="I86">
            <v>5.0000099837779999</v>
          </cell>
          <cell r="J86">
            <v>15</v>
          </cell>
          <cell r="K86">
            <v>20.000009536743164</v>
          </cell>
          <cell r="L86">
            <v>19.999990165233612</v>
          </cell>
          <cell r="M86">
            <v>19.999990165233612</v>
          </cell>
          <cell r="N86">
            <v>17.000003576278687</v>
          </cell>
          <cell r="O86">
            <v>19.999990165233612</v>
          </cell>
        </row>
        <row r="87">
          <cell r="D87">
            <v>10</v>
          </cell>
          <cell r="E87">
            <v>17.999995768070221</v>
          </cell>
          <cell r="F87">
            <v>18.000000715255737</v>
          </cell>
          <cell r="G87">
            <v>4.9999901503324509</v>
          </cell>
          <cell r="H87">
            <v>4.9999901503324509</v>
          </cell>
          <cell r="I87">
            <v>5.0000099837779999</v>
          </cell>
          <cell r="J87">
            <v>4.9999901503324509</v>
          </cell>
          <cell r="K87">
            <v>18.000000715255737</v>
          </cell>
          <cell r="L87">
            <v>17.999995768070221</v>
          </cell>
          <cell r="M87">
            <v>17.999995768070221</v>
          </cell>
          <cell r="N87">
            <v>14.999991178512573</v>
          </cell>
          <cell r="O87">
            <v>17.999995768070221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</row>
        <row r="89">
          <cell r="D89">
            <v>151.24373264968386</v>
          </cell>
          <cell r="E89">
            <v>157.05505352887513</v>
          </cell>
          <cell r="F89">
            <v>133.43302328842876</v>
          </cell>
          <cell r="G89">
            <v>150.62095465412739</v>
          </cell>
          <cell r="H89">
            <v>150.42095465412734</v>
          </cell>
          <cell r="I89">
            <v>147.84314430934197</v>
          </cell>
          <cell r="J89">
            <v>154.25515342511244</v>
          </cell>
          <cell r="K89">
            <v>138.01478979045163</v>
          </cell>
          <cell r="L89">
            <v>115.67876926297006</v>
          </cell>
          <cell r="M89">
            <v>137.07819113132362</v>
          </cell>
          <cell r="N89">
            <v>109.56633966779728</v>
          </cell>
          <cell r="O89">
            <v>122.2712982418246</v>
          </cell>
        </row>
        <row r="90">
          <cell r="D90">
            <v>0.20695613572773502</v>
          </cell>
          <cell r="E90">
            <v>0.20112043929558501</v>
          </cell>
          <cell r="F90">
            <v>0.17538494072934735</v>
          </cell>
          <cell r="G90">
            <v>0.19288110270786873</v>
          </cell>
          <cell r="H90">
            <v>0.19262498814113951</v>
          </cell>
          <cell r="I90">
            <v>0.19432566588771041</v>
          </cell>
          <cell r="J90">
            <v>0.19753503744953468</v>
          </cell>
          <cell r="K90">
            <v>0.18140723436093201</v>
          </cell>
          <cell r="L90">
            <v>0.17244891473237697</v>
          </cell>
          <cell r="M90">
            <v>0.17556115932169464</v>
          </cell>
          <cell r="N90">
            <v>0.15306825332616894</v>
          </cell>
          <cell r="O90">
            <v>0.15364559585997864</v>
          </cell>
        </row>
        <row r="92">
          <cell r="D92">
            <v>39.682000000000002</v>
          </cell>
          <cell r="E92">
            <v>40.387999999999998</v>
          </cell>
          <cell r="F92">
            <v>40.484000000000002</v>
          </cell>
          <cell r="G92">
            <v>40.594999999999999</v>
          </cell>
          <cell r="H92">
            <v>40.594999999999999</v>
          </cell>
          <cell r="I92">
            <v>39.865000000000002</v>
          </cell>
          <cell r="J92">
            <v>37.920999999999999</v>
          </cell>
          <cell r="K92">
            <v>42.683</v>
          </cell>
          <cell r="L92">
            <v>37.700000000000003</v>
          </cell>
          <cell r="M92">
            <v>55.16</v>
          </cell>
          <cell r="N92">
            <v>50.746000000000002</v>
          </cell>
          <cell r="O92">
            <v>54.72</v>
          </cell>
        </row>
        <row r="95">
          <cell r="D95">
            <v>4.9580000000000002</v>
          </cell>
          <cell r="E95">
            <v>4.6740000000000004</v>
          </cell>
          <cell r="F95">
            <v>4.5179999999999998</v>
          </cell>
          <cell r="G95">
            <v>4.6740000000000004</v>
          </cell>
          <cell r="H95">
            <v>4.8739999999999997</v>
          </cell>
          <cell r="I95">
            <v>4.5179999999999998</v>
          </cell>
          <cell r="J95">
            <v>4.9740000000000002</v>
          </cell>
          <cell r="K95">
            <v>4.5179999999999998</v>
          </cell>
          <cell r="L95">
            <v>4.6710000000000003</v>
          </cell>
          <cell r="M95">
            <v>5.0830000000000002</v>
          </cell>
          <cell r="N95">
            <v>4.6829999999999998</v>
          </cell>
          <cell r="O95">
            <v>5.1790000000000003</v>
          </cell>
        </row>
        <row r="96">
          <cell r="D96">
            <v>43.375169135034085</v>
          </cell>
          <cell r="E96">
            <v>43.844294906675813</v>
          </cell>
          <cell r="F96">
            <v>43.232484798550608</v>
          </cell>
          <cell r="G96">
            <v>43.627579725027083</v>
          </cell>
          <cell r="H96">
            <v>43.827579725027086</v>
          </cell>
          <cell r="I96">
            <v>42.740900679111483</v>
          </cell>
          <cell r="J96">
            <v>42.25236994259059</v>
          </cell>
          <cell r="K96">
            <v>46.343963588237763</v>
          </cell>
          <cell r="L96">
            <v>41.504123170584442</v>
          </cell>
          <cell r="M96">
            <v>58.707546456933017</v>
          </cell>
          <cell r="N96">
            <v>54.12818052852154</v>
          </cell>
          <cell r="O96">
            <v>58.462819967210294</v>
          </cell>
        </row>
        <row r="97">
          <cell r="D97">
            <v>5.9352921496032263</v>
          </cell>
          <cell r="E97">
            <v>5.6145814184925937</v>
          </cell>
          <cell r="F97">
            <v>5.6824964293780971</v>
          </cell>
          <cell r="G97">
            <v>5.5868293393585198</v>
          </cell>
          <cell r="H97">
            <v>5.6124407960314358</v>
          </cell>
          <cell r="I97">
            <v>5.6178824009115811</v>
          </cell>
          <cell r="J97">
            <v>5.4107258614171272</v>
          </cell>
          <cell r="K97">
            <v>6.0914705421285102</v>
          </cell>
          <cell r="L97">
            <v>6.1872554862816331</v>
          </cell>
          <cell r="M97">
            <v>7.5188947503963792</v>
          </cell>
          <cell r="N97">
            <v>7.5619082232236696</v>
          </cell>
          <cell r="O97">
            <v>7.3538058218307629</v>
          </cell>
        </row>
        <row r="98">
          <cell r="D98">
            <v>8.7356165661779367E-2</v>
          </cell>
          <cell r="E98">
            <v>8.4756413668961056E-2</v>
          </cell>
          <cell r="F98">
            <v>8.3907899784806644E-2</v>
          </cell>
          <cell r="G98">
            <v>8.4756411829561326E-2</v>
          </cell>
          <cell r="H98">
            <v>8.4756411829561326E-2</v>
          </cell>
          <cell r="I98">
            <v>8.3907899784806644E-2</v>
          </cell>
          <cell r="J98">
            <v>8.4756410027009829E-2</v>
          </cell>
          <cell r="K98">
            <v>8.3907899784806644E-2</v>
          </cell>
          <cell r="L98">
            <v>8.4492537131465414E-2</v>
          </cell>
          <cell r="M98">
            <v>8.4756410027009829E-2</v>
          </cell>
          <cell r="N98">
            <v>8.8125875283116745E-2</v>
          </cell>
          <cell r="O98">
            <v>8.8113209346793814E-2</v>
          </cell>
        </row>
        <row r="99">
          <cell r="D99">
            <v>0.14078075648163363</v>
          </cell>
          <cell r="E99">
            <v>0.13475638100487289</v>
          </cell>
          <cell r="F99">
            <v>0.13522362751389072</v>
          </cell>
          <cell r="G99">
            <v>0.1283461259969281</v>
          </cell>
          <cell r="H99">
            <v>0.1283461259969281</v>
          </cell>
          <cell r="I99">
            <v>0.12864468806144405</v>
          </cell>
          <cell r="J99">
            <v>0.13475639617657539</v>
          </cell>
          <cell r="K99">
            <v>0.13522362751389072</v>
          </cell>
          <cell r="L99">
            <v>0.14270147358367316</v>
          </cell>
          <cell r="M99">
            <v>0.13475639617657539</v>
          </cell>
          <cell r="N99">
            <v>0.14267128799546425</v>
          </cell>
          <cell r="O99">
            <v>0.13716975968293135</v>
          </cell>
        </row>
        <row r="102">
          <cell r="D102">
            <v>6.1150608569187054E-2</v>
          </cell>
          <cell r="E102">
            <v>5.7771757130534854E-2</v>
          </cell>
          <cell r="F102">
            <v>5.9213086647801075E-2</v>
          </cell>
          <cell r="G102">
            <v>5.8037140313015503E-2</v>
          </cell>
          <cell r="H102">
            <v>5.8293550396352957E-2</v>
          </cell>
          <cell r="I102">
            <v>5.8398613943588182E-2</v>
          </cell>
          <cell r="J102">
            <v>5.4993574509887538E-2</v>
          </cell>
          <cell r="K102">
            <v>6.210650421898712E-2</v>
          </cell>
          <cell r="L102">
            <v>6.3240278113243467E-2</v>
          </cell>
          <cell r="M102">
            <v>7.7234593989955816E-2</v>
          </cell>
          <cell r="N102">
            <v>7.7523017467505395E-2</v>
          </cell>
          <cell r="O102">
            <v>7.5344572014982084E-2</v>
          </cell>
        </row>
        <row r="103">
          <cell r="D103">
            <v>-1.2648375406862895</v>
          </cell>
          <cell r="E103">
            <v>-1.2176881656053182</v>
          </cell>
          <cell r="F103">
            <v>-1.7695152014498943</v>
          </cell>
          <cell r="G103">
            <v>-1.6414202749729383</v>
          </cell>
          <cell r="H103">
            <v>-1.6414202749727109</v>
          </cell>
          <cell r="I103">
            <v>-1.6420993208883372</v>
          </cell>
          <cell r="J103">
            <v>-0.63928315512841882</v>
          </cell>
          <cell r="K103">
            <v>-0.85703641176296519</v>
          </cell>
          <cell r="L103">
            <v>-0.86687682941560529</v>
          </cell>
          <cell r="M103">
            <v>-1.5354535430670238</v>
          </cell>
          <cell r="N103">
            <v>-1.3008194714783938</v>
          </cell>
          <cell r="O103">
            <v>-1.4361800327896388</v>
          </cell>
        </row>
        <row r="106">
          <cell r="D106">
            <v>0.34216102957725525</v>
          </cell>
          <cell r="E106">
            <v>0.33928081393241882</v>
          </cell>
          <cell r="F106">
            <v>0.3589838445186615</v>
          </cell>
          <cell r="G106">
            <v>0.35294905304908752</v>
          </cell>
          <cell r="H106">
            <v>0.35294905304908752</v>
          </cell>
          <cell r="I106">
            <v>0.34216102957725525</v>
          </cell>
          <cell r="J106">
            <v>0.32073000073432922</v>
          </cell>
          <cell r="K106">
            <v>0.32856789231300354</v>
          </cell>
          <cell r="L106">
            <v>0.32796376943588257</v>
          </cell>
          <cell r="M106">
            <v>0.34953075647354126</v>
          </cell>
          <cell r="N106">
            <v>0.346457839012146</v>
          </cell>
          <cell r="O106">
            <v>0.34632837772369385</v>
          </cell>
        </row>
        <row r="107">
          <cell r="D107">
            <v>1.7578750848770142E-2</v>
          </cell>
          <cell r="E107">
            <v>8.2251131534576416E-3</v>
          </cell>
          <cell r="F107">
            <v>9.8773762583732605E-3</v>
          </cell>
          <cell r="G107">
            <v>0</v>
          </cell>
          <cell r="H107">
            <v>0</v>
          </cell>
          <cell r="I107">
            <v>1.7578750848770142E-2</v>
          </cell>
          <cell r="J107">
            <v>1.8405323848128319E-2</v>
          </cell>
          <cell r="K107">
            <v>3.7275463342666626E-2</v>
          </cell>
          <cell r="L107">
            <v>3.5687793046236038E-2</v>
          </cell>
          <cell r="M107">
            <v>3.2221432775259018E-3</v>
          </cell>
          <cell r="N107">
            <v>2.7069071307778358E-2</v>
          </cell>
          <cell r="O107">
            <v>2.3669999092817307E-2</v>
          </cell>
        </row>
        <row r="108">
          <cell r="D108">
            <v>4.2161028832197189E-2</v>
          </cell>
          <cell r="E108">
            <v>3.9280809462070465E-2</v>
          </cell>
          <cell r="F108">
            <v>5.8983840048313141E-2</v>
          </cell>
          <cell r="G108">
            <v>5.2949041128158569E-2</v>
          </cell>
          <cell r="H108">
            <v>5.2949041128158569E-2</v>
          </cell>
          <cell r="I108">
            <v>4.2161028832197189E-2</v>
          </cell>
          <cell r="J108">
            <v>2.0730001851916313E-2</v>
          </cell>
          <cell r="K108">
            <v>2.8567880392074585E-2</v>
          </cell>
          <cell r="L108">
            <v>2.7963768690824509E-2</v>
          </cell>
          <cell r="M108">
            <v>4.9530759453773499E-2</v>
          </cell>
          <cell r="N108">
            <v>4.6457838267087936E-2</v>
          </cell>
          <cell r="O108">
            <v>4.6328388154506683E-2</v>
          </cell>
        </row>
        <row r="109">
          <cell r="D109">
            <v>0.10000000149011612</v>
          </cell>
          <cell r="E109">
            <v>0.10000000149011612</v>
          </cell>
          <cell r="F109">
            <v>0.10000000149011612</v>
          </cell>
          <cell r="G109">
            <v>0.10000000149011612</v>
          </cell>
          <cell r="H109">
            <v>0.10000000149011612</v>
          </cell>
          <cell r="I109">
            <v>0.10000000149011612</v>
          </cell>
          <cell r="J109">
            <v>0.10000000149011612</v>
          </cell>
          <cell r="K109">
            <v>0.10000000149011612</v>
          </cell>
          <cell r="L109">
            <v>0.10000000149011612</v>
          </cell>
          <cell r="M109">
            <v>0.10000000149011612</v>
          </cell>
          <cell r="N109">
            <v>0.10000000149011612</v>
          </cell>
          <cell r="O109">
            <v>0.10000000149011612</v>
          </cell>
        </row>
        <row r="110">
          <cell r="D110">
            <v>0.20000000298023224</v>
          </cell>
          <cell r="E110">
            <v>0.20000000298023224</v>
          </cell>
          <cell r="F110">
            <v>0.20000000298023224</v>
          </cell>
          <cell r="G110">
            <v>0.20000000298023224</v>
          </cell>
          <cell r="H110">
            <v>0.20000000298023224</v>
          </cell>
          <cell r="I110">
            <v>0.20000000298023224</v>
          </cell>
          <cell r="J110">
            <v>0.20000000298023224</v>
          </cell>
          <cell r="K110">
            <v>0.20000000298023224</v>
          </cell>
          <cell r="L110">
            <v>0.20000000298023224</v>
          </cell>
          <cell r="M110">
            <v>0.20000000298023224</v>
          </cell>
          <cell r="N110">
            <v>0.20000000298023224</v>
          </cell>
          <cell r="O110">
            <v>0.20000000298023224</v>
          </cell>
        </row>
        <row r="111">
          <cell r="D111">
            <v>0.5</v>
          </cell>
          <cell r="E111">
            <v>0.5</v>
          </cell>
          <cell r="F111">
            <v>0.5</v>
          </cell>
          <cell r="G111">
            <v>0.5</v>
          </cell>
          <cell r="H111">
            <v>0.5</v>
          </cell>
          <cell r="I111">
            <v>0.5</v>
          </cell>
          <cell r="J111">
            <v>0.5</v>
          </cell>
          <cell r="K111">
            <v>0.5</v>
          </cell>
          <cell r="L111">
            <v>0.5</v>
          </cell>
          <cell r="M111">
            <v>0.5</v>
          </cell>
          <cell r="N111">
            <v>0.5</v>
          </cell>
          <cell r="O111">
            <v>0.5</v>
          </cell>
        </row>
        <row r="114">
          <cell r="I114" t="str">
            <v>OPT</v>
          </cell>
          <cell r="J114" t="str">
            <v>OPT</v>
          </cell>
          <cell r="K114" t="str">
            <v>OPT</v>
          </cell>
          <cell r="L114" t="str">
            <v>OPT</v>
          </cell>
          <cell r="M114" t="str">
            <v>NON-CON</v>
          </cell>
          <cell r="N114" t="str">
            <v>NON-CON</v>
          </cell>
          <cell r="O114" t="str">
            <v>OPT</v>
          </cell>
        </row>
        <row r="119">
          <cell r="D119" t="str">
            <v>Apr'04</v>
          </cell>
          <cell r="E119" t="str">
            <v>May'04</v>
          </cell>
          <cell r="F119" t="str">
            <v>Jun'04</v>
          </cell>
          <cell r="G119" t="str">
            <v>Jul'04</v>
          </cell>
          <cell r="H119" t="str">
            <v>Aug'04</v>
          </cell>
          <cell r="I119" t="str">
            <v>Sep'04</v>
          </cell>
          <cell r="J119" t="str">
            <v>Oct'04</v>
          </cell>
          <cell r="K119" t="str">
            <v>Nov'04</v>
          </cell>
          <cell r="L119" t="str">
            <v>Dec'04</v>
          </cell>
          <cell r="M119" t="str">
            <v>Jan'05</v>
          </cell>
          <cell r="N119" t="str">
            <v>Feb'05</v>
          </cell>
          <cell r="O119" t="str">
            <v>Mar'05</v>
          </cell>
        </row>
        <row r="120">
          <cell r="D120">
            <v>30</v>
          </cell>
          <cell r="E120">
            <v>31</v>
          </cell>
          <cell r="F120">
            <v>30</v>
          </cell>
          <cell r="G120">
            <v>31</v>
          </cell>
          <cell r="H120">
            <v>31</v>
          </cell>
          <cell r="I120">
            <v>30</v>
          </cell>
          <cell r="J120">
            <v>31</v>
          </cell>
          <cell r="K120">
            <v>30</v>
          </cell>
          <cell r="L120">
            <v>31</v>
          </cell>
          <cell r="M120">
            <v>31</v>
          </cell>
          <cell r="N120">
            <v>28</v>
          </cell>
          <cell r="O120">
            <v>31</v>
          </cell>
        </row>
        <row r="121">
          <cell r="I121" t="str">
            <v>TMT/D</v>
          </cell>
          <cell r="J121" t="str">
            <v>TMT/D</v>
          </cell>
          <cell r="K121" t="str">
            <v>TMT/D</v>
          </cell>
          <cell r="L121" t="str">
            <v>TMT/D</v>
          </cell>
          <cell r="M121" t="str">
            <v>TMT/D</v>
          </cell>
          <cell r="N121" t="str">
            <v>TMT/D</v>
          </cell>
        </row>
        <row r="122">
          <cell r="D122">
            <v>753.00092697143555</v>
          </cell>
          <cell r="E122">
            <v>779.00052833557129</v>
          </cell>
          <cell r="F122">
            <v>753.00092697143555</v>
          </cell>
          <cell r="G122">
            <v>779.00052833557129</v>
          </cell>
          <cell r="H122">
            <v>779.00052833557129</v>
          </cell>
          <cell r="I122">
            <v>753.00092697143555</v>
          </cell>
          <cell r="J122">
            <v>779.0002326965332</v>
          </cell>
          <cell r="K122">
            <v>753.00092697143555</v>
          </cell>
          <cell r="L122">
            <v>779.0002326965332</v>
          </cell>
          <cell r="M122">
            <v>779.0002326965332</v>
          </cell>
          <cell r="N122">
            <v>719.00054168701172</v>
          </cell>
          <cell r="O122">
            <v>795.00086784362793</v>
          </cell>
        </row>
        <row r="123">
          <cell r="D123">
            <v>513.00092697143555</v>
          </cell>
          <cell r="E123">
            <v>531.00052833557129</v>
          </cell>
          <cell r="F123">
            <v>513.00092697143555</v>
          </cell>
          <cell r="G123">
            <v>532.98846435546875</v>
          </cell>
          <cell r="H123">
            <v>532.98846435546875</v>
          </cell>
          <cell r="I123">
            <v>513.00092697143555</v>
          </cell>
          <cell r="J123">
            <v>531.0002326965332</v>
          </cell>
          <cell r="K123">
            <v>513.00092697143555</v>
          </cell>
          <cell r="L123">
            <v>531.0002326965332</v>
          </cell>
          <cell r="M123">
            <v>531.0002326965332</v>
          </cell>
          <cell r="N123">
            <v>495.00054168701172</v>
          </cell>
          <cell r="O123">
            <v>547.00086784362793</v>
          </cell>
        </row>
        <row r="124">
          <cell r="D124">
            <v>240</v>
          </cell>
          <cell r="E124">
            <v>248</v>
          </cell>
          <cell r="F124">
            <v>240</v>
          </cell>
          <cell r="G124">
            <v>246.01207876205444</v>
          </cell>
          <cell r="H124">
            <v>246.01207876205444</v>
          </cell>
          <cell r="I124">
            <v>240</v>
          </cell>
          <cell r="J124">
            <v>248</v>
          </cell>
          <cell r="K124">
            <v>240</v>
          </cell>
          <cell r="L124">
            <v>248</v>
          </cell>
          <cell r="M124">
            <v>248</v>
          </cell>
          <cell r="N124">
            <v>224</v>
          </cell>
          <cell r="O124">
            <v>248</v>
          </cell>
        </row>
        <row r="125">
          <cell r="D125">
            <v>437.00099945068359</v>
          </cell>
          <cell r="E125">
            <v>448.00022315979004</v>
          </cell>
          <cell r="F125">
            <v>437.00099945068359</v>
          </cell>
          <cell r="G125">
            <v>442.98831367492676</v>
          </cell>
          <cell r="H125">
            <v>442.98831367492676</v>
          </cell>
          <cell r="I125">
            <v>437.00099945068359</v>
          </cell>
          <cell r="J125">
            <v>448.00022315979004</v>
          </cell>
          <cell r="K125">
            <v>437.00099945068359</v>
          </cell>
          <cell r="L125">
            <v>448.00022315979004</v>
          </cell>
          <cell r="M125">
            <v>443.53790664672852</v>
          </cell>
          <cell r="N125">
            <v>415.00031280517578</v>
          </cell>
          <cell r="O125">
            <v>454.00057220458984</v>
          </cell>
        </row>
        <row r="126"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D127">
            <v>75.999898910522461</v>
          </cell>
          <cell r="E127">
            <v>83.000297784805298</v>
          </cell>
          <cell r="F127">
            <v>75.999898910522461</v>
          </cell>
          <cell r="G127">
            <v>90.000128507614136</v>
          </cell>
          <cell r="H127">
            <v>90.000128507614136</v>
          </cell>
          <cell r="I127">
            <v>75.999898910522461</v>
          </cell>
          <cell r="J127">
            <v>82.999987363815308</v>
          </cell>
          <cell r="K127">
            <v>75.999898910522461</v>
          </cell>
          <cell r="L127">
            <v>82.999987363815308</v>
          </cell>
          <cell r="M127">
            <v>87.462289094924927</v>
          </cell>
          <cell r="N127">
            <v>80.000228881835938</v>
          </cell>
          <cell r="O127">
            <v>93.000280857086182</v>
          </cell>
        </row>
        <row r="128">
          <cell r="D128">
            <v>20.999999642372131</v>
          </cell>
          <cell r="E128">
            <v>20.999989211559296</v>
          </cell>
          <cell r="F128">
            <v>20.999999642372131</v>
          </cell>
          <cell r="G128">
            <v>26.011902391910553</v>
          </cell>
          <cell r="H128">
            <v>26.011902391910553</v>
          </cell>
          <cell r="I128">
            <v>20.999999642372131</v>
          </cell>
          <cell r="J128">
            <v>20.999989211559296</v>
          </cell>
          <cell r="K128">
            <v>20.999999642372131</v>
          </cell>
          <cell r="L128">
            <v>20.999989211559296</v>
          </cell>
          <cell r="M128">
            <v>25.462289094924927</v>
          </cell>
          <cell r="N128">
            <v>18.999987602233887</v>
          </cell>
          <cell r="O128">
            <v>20.999989211559296</v>
          </cell>
        </row>
        <row r="129">
          <cell r="D129">
            <v>75</v>
          </cell>
          <cell r="E129">
            <v>180.00025701522827</v>
          </cell>
          <cell r="F129">
            <v>72.986891269683838</v>
          </cell>
          <cell r="G129">
            <v>90.000128507614136</v>
          </cell>
          <cell r="H129">
            <v>90.000128507614136</v>
          </cell>
          <cell r="I129">
            <v>89.000101089477539</v>
          </cell>
          <cell r="J129">
            <v>39.999921202659607</v>
          </cell>
          <cell r="K129">
            <v>39.999901056289673</v>
          </cell>
          <cell r="L129">
            <v>39.999921202659607</v>
          </cell>
          <cell r="M129">
            <v>135.00003385543823</v>
          </cell>
          <cell r="N129">
            <v>39.999960899353027</v>
          </cell>
          <cell r="O129">
            <v>39.999921202659607</v>
          </cell>
        </row>
        <row r="130">
          <cell r="D130">
            <v>5603.408203125</v>
          </cell>
          <cell r="E130">
            <v>5797.6537170410156</v>
          </cell>
          <cell r="F130">
            <v>5611.875</v>
          </cell>
          <cell r="G130">
            <v>5807.9386444091797</v>
          </cell>
          <cell r="H130">
            <v>5807.9386444091797</v>
          </cell>
          <cell r="I130">
            <v>5611.875</v>
          </cell>
          <cell r="J130">
            <v>5802.8404083251953</v>
          </cell>
          <cell r="K130">
            <v>5608.4884643554687</v>
          </cell>
          <cell r="L130">
            <v>5802.8404083251953</v>
          </cell>
          <cell r="M130">
            <v>5802.7940521240234</v>
          </cell>
          <cell r="N130">
            <v>5351.0731811523437</v>
          </cell>
          <cell r="O130">
            <v>5915.5744323730469</v>
          </cell>
        </row>
        <row r="131">
          <cell r="D131">
            <v>35.902733459460393</v>
          </cell>
          <cell r="E131">
            <v>35.925002616249657</v>
          </cell>
          <cell r="F131">
            <v>36.155680396242673</v>
          </cell>
          <cell r="G131">
            <v>36.222011384893676</v>
          </cell>
          <cell r="H131">
            <v>36.222011384893676</v>
          </cell>
          <cell r="I131">
            <v>36.155680396242673</v>
          </cell>
          <cell r="J131">
            <v>36.07484780439097</v>
          </cell>
          <cell r="K131">
            <v>36.05450709183549</v>
          </cell>
          <cell r="L131">
            <v>36.07484780439097</v>
          </cell>
          <cell r="M131">
            <v>36.073509126638442</v>
          </cell>
          <cell r="N131">
            <v>35.923905018327218</v>
          </cell>
          <cell r="O131">
            <v>35.89216054856027</v>
          </cell>
        </row>
        <row r="132">
          <cell r="D132">
            <v>120</v>
          </cell>
          <cell r="E132">
            <v>124</v>
          </cell>
          <cell r="F132">
            <v>120</v>
          </cell>
          <cell r="G132">
            <v>124</v>
          </cell>
          <cell r="H132">
            <v>124</v>
          </cell>
          <cell r="I132">
            <v>120</v>
          </cell>
          <cell r="J132">
            <v>124</v>
          </cell>
          <cell r="K132">
            <v>120</v>
          </cell>
          <cell r="L132">
            <v>124</v>
          </cell>
          <cell r="M132">
            <v>124</v>
          </cell>
          <cell r="N132">
            <v>112</v>
          </cell>
          <cell r="O132">
            <v>124</v>
          </cell>
        </row>
        <row r="133">
          <cell r="D133">
            <v>143.2703161239624</v>
          </cell>
          <cell r="E133">
            <v>148.7647066116333</v>
          </cell>
          <cell r="F133">
            <v>142.8522777557373</v>
          </cell>
          <cell r="G133">
            <v>148.44677639007568</v>
          </cell>
          <cell r="H133">
            <v>148.44677639007568</v>
          </cell>
          <cell r="I133">
            <v>142.8522777557373</v>
          </cell>
          <cell r="J133">
            <v>148.12439680099487</v>
          </cell>
          <cell r="K133">
            <v>142.70879745483398</v>
          </cell>
          <cell r="L133">
            <v>148.12439680099487</v>
          </cell>
          <cell r="M133">
            <v>148.19440412521362</v>
          </cell>
          <cell r="N133">
            <v>140.09563636779785</v>
          </cell>
          <cell r="O133">
            <v>154.59670400619507</v>
          </cell>
        </row>
        <row r="134">
          <cell r="D134">
            <v>93.723084926605225</v>
          </cell>
          <cell r="E134">
            <v>97.535568475723267</v>
          </cell>
          <cell r="F134">
            <v>103.50000143051147</v>
          </cell>
          <cell r="G134">
            <v>106.95000147819519</v>
          </cell>
          <cell r="H134">
            <v>106.95000147819519</v>
          </cell>
          <cell r="I134">
            <v>103.50000143051147</v>
          </cell>
          <cell r="J134">
            <v>106.43114018440247</v>
          </cell>
          <cell r="K134">
            <v>102.69620418548584</v>
          </cell>
          <cell r="L134">
            <v>106.43114018440247</v>
          </cell>
          <cell r="M134">
            <v>106.56999444961548</v>
          </cell>
          <cell r="N134">
            <v>91.179530143737793</v>
          </cell>
          <cell r="O134">
            <v>101.11855101585388</v>
          </cell>
        </row>
        <row r="135">
          <cell r="D135">
            <v>9.3722999095916748</v>
          </cell>
          <cell r="E135">
            <v>9.7535476088523865</v>
          </cell>
          <cell r="F135">
            <v>10.349991023540497</v>
          </cell>
          <cell r="G135">
            <v>10.69499072432518</v>
          </cell>
          <cell r="H135">
            <v>10.69499072432518</v>
          </cell>
          <cell r="I135">
            <v>10.349991023540497</v>
          </cell>
          <cell r="J135">
            <v>10.64310422539711</v>
          </cell>
          <cell r="K135">
            <v>10.269611477851868</v>
          </cell>
          <cell r="L135">
            <v>10.64310422539711</v>
          </cell>
          <cell r="M135">
            <v>10.656990021467209</v>
          </cell>
          <cell r="N135">
            <v>9.1179448366165161</v>
          </cell>
          <cell r="O135">
            <v>10.111846417188644</v>
          </cell>
        </row>
        <row r="136">
          <cell r="D136">
            <v>82.5</v>
          </cell>
          <cell r="E136">
            <v>85.25</v>
          </cell>
          <cell r="F136">
            <v>82.5</v>
          </cell>
          <cell r="G136">
            <v>85.25</v>
          </cell>
          <cell r="H136">
            <v>85.25</v>
          </cell>
          <cell r="I136">
            <v>82.5</v>
          </cell>
          <cell r="J136">
            <v>85.25</v>
          </cell>
          <cell r="K136">
            <v>82.5</v>
          </cell>
          <cell r="L136">
            <v>85.25</v>
          </cell>
          <cell r="M136">
            <v>85.25</v>
          </cell>
          <cell r="N136">
            <v>77</v>
          </cell>
          <cell r="O136">
            <v>85.25</v>
          </cell>
        </row>
        <row r="137">
          <cell r="D137">
            <v>15</v>
          </cell>
          <cell r="E137">
            <v>15.5</v>
          </cell>
          <cell r="F137">
            <v>10.009128749370575</v>
          </cell>
          <cell r="G137">
            <v>7.2213308811187744</v>
          </cell>
          <cell r="H137">
            <v>7.2213308811187744</v>
          </cell>
          <cell r="I137">
            <v>9.9860286712646484</v>
          </cell>
          <cell r="J137">
            <v>15.5</v>
          </cell>
          <cell r="K137">
            <v>15</v>
          </cell>
          <cell r="L137">
            <v>15.5</v>
          </cell>
          <cell r="M137">
            <v>15.5</v>
          </cell>
          <cell r="N137">
            <v>14</v>
          </cell>
          <cell r="O137">
            <v>15.5</v>
          </cell>
        </row>
        <row r="138">
          <cell r="D138">
            <v>176.22308492660522</v>
          </cell>
          <cell r="E138">
            <v>182.78556847572327</v>
          </cell>
          <cell r="F138">
            <v>186.00000143051147</v>
          </cell>
          <cell r="G138">
            <v>192.20000147819519</v>
          </cell>
          <cell r="H138">
            <v>192.20000147819519</v>
          </cell>
          <cell r="I138">
            <v>186.00000143051147</v>
          </cell>
          <cell r="J138">
            <v>191.68114018440247</v>
          </cell>
          <cell r="K138">
            <v>185.19620418548584</v>
          </cell>
          <cell r="L138">
            <v>191.68114018440247</v>
          </cell>
          <cell r="M138">
            <v>191.81999444961548</v>
          </cell>
          <cell r="N138">
            <v>168.17953014373779</v>
          </cell>
          <cell r="O138">
            <v>186.36855101585388</v>
          </cell>
        </row>
        <row r="139">
          <cell r="D139">
            <v>5.8741028308868408</v>
          </cell>
          <cell r="E139">
            <v>5.8963086605072021</v>
          </cell>
          <cell r="F139">
            <v>6.2000000476837158</v>
          </cell>
          <cell r="G139">
            <v>6.2000000476837158</v>
          </cell>
          <cell r="H139">
            <v>6.2000000476837158</v>
          </cell>
          <cell r="I139">
            <v>6.2000000476837158</v>
          </cell>
          <cell r="J139">
            <v>6.1832625865936279</v>
          </cell>
          <cell r="K139">
            <v>6.1732068061828613</v>
          </cell>
          <cell r="L139">
            <v>6.1832625865936279</v>
          </cell>
          <cell r="M139">
            <v>6.187741756439209</v>
          </cell>
          <cell r="N139">
            <v>6.0064117908477783</v>
          </cell>
          <cell r="O139">
            <v>6.0118887424468994</v>
          </cell>
        </row>
        <row r="140">
          <cell r="D140">
            <v>0.34616741538047791</v>
          </cell>
          <cell r="E140">
            <v>0.32277569174766541</v>
          </cell>
          <cell r="F140">
            <v>0.19739319384098053</v>
          </cell>
          <cell r="G140">
            <v>0.15427877008914948</v>
          </cell>
          <cell r="H140">
            <v>0.15427877008914948</v>
          </cell>
          <cell r="I140">
            <v>0.15832716226577759</v>
          </cell>
          <cell r="J140">
            <v>0.30538535118103027</v>
          </cell>
          <cell r="K140">
            <v>0.28937572240829468</v>
          </cell>
          <cell r="L140">
            <v>0.30538535118103027</v>
          </cell>
          <cell r="M140">
            <v>0.25372931361198425</v>
          </cell>
          <cell r="N140">
            <v>0.30226951837539673</v>
          </cell>
          <cell r="O140">
            <v>0.38181108236312866</v>
          </cell>
        </row>
        <row r="141">
          <cell r="D141">
            <v>19.614985585212708</v>
          </cell>
          <cell r="E141">
            <v>20.993958175182343</v>
          </cell>
          <cell r="F141">
            <v>19.078195095062256</v>
          </cell>
          <cell r="G141">
            <v>26.217358589172363</v>
          </cell>
          <cell r="H141">
            <v>26.217358589172363</v>
          </cell>
          <cell r="I141">
            <v>25.250185132026672</v>
          </cell>
          <cell r="J141">
            <v>21.533054113388062</v>
          </cell>
          <cell r="K141">
            <v>21.31872832775116</v>
          </cell>
          <cell r="L141">
            <v>21.533054113388062</v>
          </cell>
          <cell r="M141">
            <v>23.134390354156494</v>
          </cell>
          <cell r="N141">
            <v>19.536453485488892</v>
          </cell>
          <cell r="O141">
            <v>19.163856446743011</v>
          </cell>
        </row>
        <row r="142">
          <cell r="D142">
            <v>55.192312002182007</v>
          </cell>
          <cell r="E142">
            <v>57.166109561920166</v>
          </cell>
          <cell r="F142">
            <v>55.192312002182007</v>
          </cell>
          <cell r="G142">
            <v>56.936756491661072</v>
          </cell>
          <cell r="H142">
            <v>56.936756491661072</v>
          </cell>
          <cell r="I142">
            <v>55.192312002182007</v>
          </cell>
          <cell r="J142">
            <v>10.592279255390167</v>
          </cell>
          <cell r="K142">
            <v>10.234470963478088</v>
          </cell>
          <cell r="L142">
            <v>10.592278331518173</v>
          </cell>
          <cell r="M142">
            <v>56.961907982826233</v>
          </cell>
          <cell r="N142">
            <v>52.582635402679443</v>
          </cell>
          <cell r="O142">
            <v>57.886792540550232</v>
          </cell>
        </row>
        <row r="143">
          <cell r="D143">
            <v>18.551539778709412</v>
          </cell>
          <cell r="E143">
            <v>19.229477226734161</v>
          </cell>
          <cell r="F143">
            <v>18.551539778709412</v>
          </cell>
          <cell r="G143">
            <v>19.168060064315796</v>
          </cell>
          <cell r="H143">
            <v>19.168060064315796</v>
          </cell>
          <cell r="I143">
            <v>18.551539778709412</v>
          </cell>
          <cell r="J143">
            <v>0</v>
          </cell>
          <cell r="K143">
            <v>0</v>
          </cell>
          <cell r="L143">
            <v>0</v>
          </cell>
          <cell r="M143">
            <v>19.174795091152191</v>
          </cell>
          <cell r="N143">
            <v>17.660397529602051</v>
          </cell>
          <cell r="O143">
            <v>19.457958161830902</v>
          </cell>
        </row>
        <row r="144">
          <cell r="D144">
            <v>18.52694034576416</v>
          </cell>
          <cell r="E144">
            <v>19.203978359699249</v>
          </cell>
          <cell r="F144">
            <v>18.52694034576416</v>
          </cell>
          <cell r="G144">
            <v>19.142642498016357</v>
          </cell>
          <cell r="H144">
            <v>19.142642498016357</v>
          </cell>
          <cell r="I144">
            <v>18.52694034576416</v>
          </cell>
          <cell r="J144">
            <v>0</v>
          </cell>
          <cell r="K144">
            <v>0</v>
          </cell>
          <cell r="L144">
            <v>0</v>
          </cell>
          <cell r="M144">
            <v>19.149370133876801</v>
          </cell>
          <cell r="N144">
            <v>17.636980772018433</v>
          </cell>
          <cell r="O144">
            <v>19.43215811252594</v>
          </cell>
        </row>
        <row r="145"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</row>
        <row r="146">
          <cell r="D146">
            <v>9.5374104380607605</v>
          </cell>
          <cell r="E146">
            <v>9.8553241193294525</v>
          </cell>
          <cell r="F146">
            <v>9.5374104380607605</v>
          </cell>
          <cell r="G146">
            <v>9.8553241193294525</v>
          </cell>
          <cell r="H146">
            <v>9.8553241193294525</v>
          </cell>
          <cell r="I146">
            <v>9.5374104380607605</v>
          </cell>
          <cell r="J146">
            <v>0</v>
          </cell>
          <cell r="K146">
            <v>0</v>
          </cell>
          <cell r="L146">
            <v>0</v>
          </cell>
          <cell r="M146">
            <v>9.5374151468276978</v>
          </cell>
          <cell r="N146">
            <v>8.6144394874572754</v>
          </cell>
          <cell r="O146">
            <v>9.8553241193294525</v>
          </cell>
        </row>
        <row r="147">
          <cell r="D147">
            <v>2.1000000089406967</v>
          </cell>
          <cell r="E147">
            <v>2.1700000092387199</v>
          </cell>
          <cell r="F147">
            <v>2.1000000089406967</v>
          </cell>
          <cell r="G147">
            <v>2.1700000092387199</v>
          </cell>
          <cell r="H147">
            <v>2.1700000092387199</v>
          </cell>
          <cell r="I147">
            <v>2.1000000089406967</v>
          </cell>
          <cell r="J147">
            <v>2.1700000092387199</v>
          </cell>
          <cell r="K147">
            <v>2.1000000089406967</v>
          </cell>
          <cell r="L147">
            <v>2.1700000092387199</v>
          </cell>
          <cell r="M147">
            <v>2.1700000092387199</v>
          </cell>
          <cell r="N147">
            <v>1.9600000083446503</v>
          </cell>
          <cell r="O147">
            <v>2.1700000092387199</v>
          </cell>
        </row>
        <row r="148">
          <cell r="D148">
            <v>15</v>
          </cell>
          <cell r="E148">
            <v>15.5</v>
          </cell>
          <cell r="F148">
            <v>15</v>
          </cell>
          <cell r="G148">
            <v>15.5</v>
          </cell>
          <cell r="H148">
            <v>15.5</v>
          </cell>
          <cell r="I148">
            <v>15</v>
          </cell>
          <cell r="J148">
            <v>15.5</v>
          </cell>
          <cell r="K148">
            <v>15</v>
          </cell>
          <cell r="L148">
            <v>15.5</v>
          </cell>
          <cell r="M148">
            <v>15.5</v>
          </cell>
          <cell r="N148">
            <v>14</v>
          </cell>
          <cell r="O148">
            <v>15.5</v>
          </cell>
        </row>
        <row r="149">
          <cell r="D149">
            <v>13.836185038089752</v>
          </cell>
          <cell r="E149">
            <v>18.003515720367432</v>
          </cell>
          <cell r="F149">
            <v>19.912090301513672</v>
          </cell>
          <cell r="G149">
            <v>17.936601519584656</v>
          </cell>
          <cell r="H149">
            <v>17.936601519584656</v>
          </cell>
          <cell r="I149">
            <v>17.846589088439941</v>
          </cell>
          <cell r="J149">
            <v>7.9814022183418274</v>
          </cell>
          <cell r="K149">
            <v>17.815573811531067</v>
          </cell>
          <cell r="L149">
            <v>18.617223560810089</v>
          </cell>
          <cell r="M149">
            <v>18.999011814594269</v>
          </cell>
          <cell r="N149">
            <v>15.594006776809692</v>
          </cell>
          <cell r="O149">
            <v>14.931645035743713</v>
          </cell>
        </row>
        <row r="150">
          <cell r="D150">
            <v>17.098270654678345</v>
          </cell>
          <cell r="E150">
            <v>20.918808579444885</v>
          </cell>
          <cell r="F150">
            <v>11.408322751522064</v>
          </cell>
          <cell r="G150">
            <v>28.21098381280899</v>
          </cell>
          <cell r="H150">
            <v>28.21098381280899</v>
          </cell>
          <cell r="I150">
            <v>26.471107006072998</v>
          </cell>
          <cell r="J150">
            <v>30.831735193729401</v>
          </cell>
          <cell r="K150">
            <v>15.132864117622375</v>
          </cell>
          <cell r="L150">
            <v>16.101222634315491</v>
          </cell>
          <cell r="M150">
            <v>15.781751394271851</v>
          </cell>
          <cell r="N150">
            <v>20.487010955810547</v>
          </cell>
          <cell r="O150">
            <v>21.2889763712883</v>
          </cell>
        </row>
        <row r="151">
          <cell r="D151">
            <v>33.619215488433838</v>
          </cell>
          <cell r="E151">
            <v>38.13001537322998</v>
          </cell>
          <cell r="F151">
            <v>21.826592087745667</v>
          </cell>
          <cell r="G151">
            <v>50.799393534660339</v>
          </cell>
          <cell r="H151">
            <v>50.799393534660339</v>
          </cell>
          <cell r="I151">
            <v>50.248929262161255</v>
          </cell>
          <cell r="J151">
            <v>57.954974293708801</v>
          </cell>
          <cell r="K151">
            <v>25.377641916275024</v>
          </cell>
          <cell r="L151">
            <v>29.383490085601807</v>
          </cell>
          <cell r="M151">
            <v>30.38605010509491</v>
          </cell>
          <cell r="N151">
            <v>39.323042869567871</v>
          </cell>
          <cell r="O151">
            <v>40.992887735366821</v>
          </cell>
        </row>
        <row r="152">
          <cell r="D152">
            <v>0.50858624766424831</v>
          </cell>
          <cell r="E152">
            <v>0.5486178899925489</v>
          </cell>
          <cell r="F152">
            <v>0.52267998163245832</v>
          </cell>
          <cell r="G152">
            <v>0.55534095684746088</v>
          </cell>
          <cell r="H152">
            <v>0.55534095684746088</v>
          </cell>
          <cell r="I152">
            <v>0.5267994242815921</v>
          </cell>
          <cell r="J152">
            <v>0.53199463151304138</v>
          </cell>
          <cell r="K152">
            <v>0.59630694481182134</v>
          </cell>
          <cell r="L152">
            <v>0.54796835186727</v>
          </cell>
          <cell r="M152">
            <v>0.51937488879562144</v>
          </cell>
          <cell r="N152">
            <v>0.52099251382363032</v>
          </cell>
          <cell r="O152">
            <v>0.51933341482847351</v>
          </cell>
        </row>
        <row r="153">
          <cell r="D153">
            <v>4.5000001788139343</v>
          </cell>
          <cell r="E153">
            <v>4.0083156526088715</v>
          </cell>
          <cell r="F153">
            <v>4.5000001788139343</v>
          </cell>
          <cell r="G153">
            <v>4.6500001847743988</v>
          </cell>
          <cell r="H153">
            <v>4.6500001847743988</v>
          </cell>
          <cell r="I153">
            <v>4.2187947034835815</v>
          </cell>
          <cell r="J153">
            <v>4.6500001847743988</v>
          </cell>
          <cell r="K153">
            <v>2.6130824536085129</v>
          </cell>
          <cell r="L153">
            <v>4.6500001847743988</v>
          </cell>
          <cell r="M153">
            <v>4.6500001847743988</v>
          </cell>
          <cell r="N153">
            <v>4.2000001668930054</v>
          </cell>
          <cell r="O153">
            <v>2.826655887067318</v>
          </cell>
        </row>
        <row r="154">
          <cell r="D154">
            <v>0.34927795641124249</v>
          </cell>
          <cell r="E154">
            <v>0.37964608334004879</v>
          </cell>
          <cell r="F154">
            <v>0.40926732122898102</v>
          </cell>
          <cell r="G154">
            <v>0.41915997304022312</v>
          </cell>
          <cell r="H154">
            <v>0.41915997304022312</v>
          </cell>
          <cell r="I154">
            <v>0.40802872739732265</v>
          </cell>
          <cell r="J154">
            <v>0.41814882401376963</v>
          </cell>
          <cell r="K154">
            <v>0.40140559896826744</v>
          </cell>
          <cell r="L154">
            <v>0.41814879514276981</v>
          </cell>
          <cell r="M154">
            <v>0.41756256949156523</v>
          </cell>
          <cell r="N154">
            <v>0.33251397311687469</v>
          </cell>
          <cell r="O154">
            <v>0.37282903399318457</v>
          </cell>
        </row>
        <row r="155">
          <cell r="D155">
            <v>1.0882692039012909</v>
          </cell>
          <cell r="E155">
            <v>1.1948882266879082</v>
          </cell>
          <cell r="F155">
            <v>1.2160684168338776</v>
          </cell>
          <cell r="G155">
            <v>1.2243398800492287</v>
          </cell>
          <cell r="H155">
            <v>1.2243398800492287</v>
          </cell>
          <cell r="I155">
            <v>1.1908664926886559</v>
          </cell>
          <cell r="J155">
            <v>1.1505302451550961</v>
          </cell>
          <cell r="K155">
            <v>1.1640574783086777</v>
          </cell>
          <cell r="L155">
            <v>1.2326868325471878</v>
          </cell>
          <cell r="M155">
            <v>1.2213972322642803</v>
          </cell>
          <cell r="N155">
            <v>1.0432859361171722</v>
          </cell>
          <cell r="O155">
            <v>1.1928077824413776</v>
          </cell>
        </row>
        <row r="156">
          <cell r="D156">
            <v>1.2648308649659157</v>
          </cell>
          <cell r="E156">
            <v>1.2177050933241844</v>
          </cell>
          <cell r="F156">
            <v>1.7695152014493942</v>
          </cell>
          <cell r="G156">
            <v>1.6414202749729156</v>
          </cell>
          <cell r="H156">
            <v>1.6414202749729156</v>
          </cell>
          <cell r="I156">
            <v>1.6420993208885193</v>
          </cell>
          <cell r="J156">
            <v>0.64263005740940571</v>
          </cell>
          <cell r="K156">
            <v>0.85703641176223755</v>
          </cell>
          <cell r="L156">
            <v>0.86687682941555977</v>
          </cell>
          <cell r="M156">
            <v>1.5354535430669785</v>
          </cell>
          <cell r="N156">
            <v>1.3008194714784622</v>
          </cell>
          <cell r="O156">
            <v>1.4361800327897072</v>
          </cell>
        </row>
        <row r="157">
          <cell r="D157">
            <v>3.0000000447034836</v>
          </cell>
          <cell r="E157">
            <v>3.1000000461935997</v>
          </cell>
          <cell r="F157">
            <v>3.0000000447034836</v>
          </cell>
          <cell r="G157">
            <v>3.1000000461935997</v>
          </cell>
          <cell r="H157">
            <v>3.1000000461935997</v>
          </cell>
          <cell r="I157">
            <v>3.0000000447034836</v>
          </cell>
          <cell r="J157">
            <v>3.1000000461935997</v>
          </cell>
          <cell r="K157">
            <v>3.0000000447034836</v>
          </cell>
          <cell r="L157">
            <v>3.1000000461935997</v>
          </cell>
          <cell r="M157">
            <v>3.1000000461935997</v>
          </cell>
          <cell r="N157">
            <v>2.8000000417232513</v>
          </cell>
          <cell r="O157">
            <v>3.1000000461935997</v>
          </cell>
        </row>
        <row r="158">
          <cell r="D158">
            <v>15</v>
          </cell>
          <cell r="E158">
            <v>15.5</v>
          </cell>
          <cell r="F158">
            <v>15</v>
          </cell>
          <cell r="G158">
            <v>15.5</v>
          </cell>
          <cell r="H158">
            <v>15.5</v>
          </cell>
          <cell r="I158">
            <v>15</v>
          </cell>
          <cell r="J158">
            <v>15.5</v>
          </cell>
          <cell r="K158">
            <v>15</v>
          </cell>
          <cell r="L158">
            <v>15.5</v>
          </cell>
          <cell r="M158">
            <v>15.5</v>
          </cell>
          <cell r="N158">
            <v>14</v>
          </cell>
          <cell r="O158">
            <v>15.5</v>
          </cell>
        </row>
        <row r="159">
          <cell r="D159">
            <v>6.0000000894069672</v>
          </cell>
          <cell r="E159">
            <v>6.2000000923871994</v>
          </cell>
          <cell r="F159">
            <v>6.0000000894069672</v>
          </cell>
          <cell r="G159">
            <v>6.2000000923871994</v>
          </cell>
          <cell r="H159">
            <v>6.2000000923871994</v>
          </cell>
          <cell r="I159">
            <v>6.0000000894069672</v>
          </cell>
          <cell r="J159">
            <v>6.2000000923871994</v>
          </cell>
          <cell r="K159">
            <v>6.0000000894069672</v>
          </cell>
          <cell r="L159">
            <v>6.2000000923871994</v>
          </cell>
          <cell r="M159">
            <v>6.2000000923871994</v>
          </cell>
          <cell r="N159">
            <v>5.6000000834465027</v>
          </cell>
          <cell r="O159">
            <v>6.2000000923871994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</row>
        <row r="161">
          <cell r="D161">
            <v>10.264830887317657</v>
          </cell>
          <cell r="E161">
            <v>10.517705231904984</v>
          </cell>
          <cell r="F161">
            <v>10.769515335559845</v>
          </cell>
          <cell r="G161">
            <v>10.941420644521713</v>
          </cell>
          <cell r="H161">
            <v>10.941420644521713</v>
          </cell>
          <cell r="I161">
            <v>10.642099678516388</v>
          </cell>
          <cell r="J161">
            <v>9.9426300227642059</v>
          </cell>
          <cell r="K161">
            <v>9.8570367693901062</v>
          </cell>
          <cell r="L161">
            <v>10.16687685251236</v>
          </cell>
          <cell r="M161">
            <v>10.835453450679779</v>
          </cell>
          <cell r="N161">
            <v>9.7008194923400879</v>
          </cell>
          <cell r="O161">
            <v>10.736179709434509</v>
          </cell>
        </row>
        <row r="162">
          <cell r="D162">
            <v>0.52736252546310425</v>
          </cell>
          <cell r="E162">
            <v>0.25497850775718689</v>
          </cell>
          <cell r="F162">
            <v>0.29632128775119781</v>
          </cell>
          <cell r="G162">
            <v>0</v>
          </cell>
          <cell r="H162">
            <v>0</v>
          </cell>
          <cell r="I162">
            <v>0</v>
          </cell>
          <cell r="J162">
            <v>0.57056503929197788</v>
          </cell>
          <cell r="K162">
            <v>1.1182639002799988</v>
          </cell>
          <cell r="L162">
            <v>1.1063215844333172</v>
          </cell>
          <cell r="M162">
            <v>9.9886441603302956E-2</v>
          </cell>
          <cell r="N162">
            <v>0.75793399661779404</v>
          </cell>
          <cell r="O162">
            <v>0.7337699718773365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</row>
        <row r="164">
          <cell r="D164">
            <v>90.915541648864746</v>
          </cell>
          <cell r="E164">
            <v>83.949395179748535</v>
          </cell>
          <cell r="F164">
            <v>118.68891477584839</v>
          </cell>
          <cell r="G164">
            <v>101.96608901023865</v>
          </cell>
          <cell r="H164">
            <v>101.96608901023865</v>
          </cell>
          <cell r="I164">
            <v>103.99281978607178</v>
          </cell>
          <cell r="J164">
            <v>78.728734970092773</v>
          </cell>
          <cell r="K164">
            <v>97.755889892578125</v>
          </cell>
          <cell r="L164">
            <v>98.169403791427612</v>
          </cell>
          <cell r="M164">
            <v>94.234832525253296</v>
          </cell>
          <cell r="N164">
            <v>78.753931999206543</v>
          </cell>
          <cell r="O164">
            <v>86.785534381866455</v>
          </cell>
        </row>
        <row r="165">
          <cell r="D165">
            <v>0.49883119761943817</v>
          </cell>
          <cell r="E165">
            <v>0.46903422102332115</v>
          </cell>
          <cell r="F165">
            <v>0.64121637493371964</v>
          </cell>
          <cell r="G165">
            <v>0.55798813886940479</v>
          </cell>
          <cell r="H165">
            <v>0.55798813886940479</v>
          </cell>
          <cell r="I165">
            <v>0.56664582341909409</v>
          </cell>
          <cell r="J165">
            <v>0.43787461705505848</v>
          </cell>
          <cell r="K165">
            <v>0.53436242043972015</v>
          </cell>
          <cell r="L165">
            <v>0.53970425017178059</v>
          </cell>
          <cell r="M165">
            <v>0.51946873962879181</v>
          </cell>
          <cell r="N165">
            <v>0.4365815669298172</v>
          </cell>
          <cell r="O165">
            <v>0.48342791572213173</v>
          </cell>
        </row>
        <row r="166">
          <cell r="D166">
            <v>0.36157454364001751</v>
          </cell>
          <cell r="E166">
            <v>0.37344254273921251</v>
          </cell>
          <cell r="F166">
            <v>0.38339020684361458</v>
          </cell>
          <cell r="G166">
            <v>0.41572845261543989</v>
          </cell>
          <cell r="H166">
            <v>0.41572845261543989</v>
          </cell>
          <cell r="I166">
            <v>0.39094917476177216</v>
          </cell>
          <cell r="J166">
            <v>0.39011941384524107</v>
          </cell>
          <cell r="K166">
            <v>0.36624354310333729</v>
          </cell>
          <cell r="L166">
            <v>0.39177906326949596</v>
          </cell>
          <cell r="M166">
            <v>0.39497528504580259</v>
          </cell>
          <cell r="N166">
            <v>0.33946936950087547</v>
          </cell>
          <cell r="O166">
            <v>0.37922655884176493</v>
          </cell>
        </row>
        <row r="167">
          <cell r="D167">
            <v>20.000009536743164</v>
          </cell>
          <cell r="E167">
            <v>19.999990165233612</v>
          </cell>
          <cell r="F167">
            <v>20.000009536743164</v>
          </cell>
          <cell r="G167">
            <v>4.9999901503324509</v>
          </cell>
          <cell r="H167">
            <v>4.9999901503324509</v>
          </cell>
          <cell r="I167">
            <v>5.0000099837779999</v>
          </cell>
          <cell r="J167">
            <v>4.9999901503324509</v>
          </cell>
          <cell r="K167">
            <v>20.000009536743164</v>
          </cell>
          <cell r="L167">
            <v>19.999990165233612</v>
          </cell>
          <cell r="M167">
            <v>19.999990165233612</v>
          </cell>
          <cell r="N167">
            <v>17.000003576278687</v>
          </cell>
          <cell r="O167">
            <v>19.999990165233612</v>
          </cell>
        </row>
        <row r="168">
          <cell r="D168">
            <v>20.000009536743164</v>
          </cell>
          <cell r="E168">
            <v>17.999995768070221</v>
          </cell>
          <cell r="F168">
            <v>18.000000715255737</v>
          </cell>
          <cell r="G168">
            <v>4.9999901503324509</v>
          </cell>
          <cell r="H168">
            <v>4.9999901503324509</v>
          </cell>
          <cell r="I168">
            <v>5.0000099837779999</v>
          </cell>
          <cell r="J168">
            <v>4.9999901503324509</v>
          </cell>
          <cell r="K168">
            <v>18.000000715255737</v>
          </cell>
          <cell r="L168">
            <v>17.999995768070221</v>
          </cell>
          <cell r="M168">
            <v>17.999995768070221</v>
          </cell>
          <cell r="N168">
            <v>14.999991178512573</v>
          </cell>
          <cell r="O168">
            <v>17.999995768070221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</row>
        <row r="170">
          <cell r="D170">
            <v>40.000019073486328</v>
          </cell>
          <cell r="E170">
            <v>37.999985933303833</v>
          </cell>
          <cell r="F170">
            <v>38.000010251998901</v>
          </cell>
          <cell r="G170">
            <v>9.9999803006649017</v>
          </cell>
          <cell r="H170">
            <v>9.9999803006649017</v>
          </cell>
          <cell r="I170">
            <v>10.000019967556</v>
          </cell>
          <cell r="J170">
            <v>9.9999803006649017</v>
          </cell>
          <cell r="K170">
            <v>38.000010251998901</v>
          </cell>
          <cell r="L170">
            <v>37.999985933303833</v>
          </cell>
          <cell r="M170">
            <v>37.999985933303833</v>
          </cell>
          <cell r="N170">
            <v>31.99999475479126</v>
          </cell>
          <cell r="O170">
            <v>37.999985933303833</v>
          </cell>
        </row>
        <row r="174">
          <cell r="D174">
            <v>-1.2648375406864034</v>
          </cell>
          <cell r="E174">
            <v>-1.2176881656052045</v>
          </cell>
          <cell r="F174">
            <v>-1.7695152014498945</v>
          </cell>
          <cell r="G174">
            <v>-1.6414202749729383</v>
          </cell>
          <cell r="H174">
            <v>-1.6414202749728246</v>
          </cell>
          <cell r="I174">
            <v>-1.6420993208883374</v>
          </cell>
          <cell r="J174">
            <v>-0.63928315512841893</v>
          </cell>
          <cell r="K174">
            <v>-0.85703641176296519</v>
          </cell>
          <cell r="L174">
            <v>-0.86687682941560529</v>
          </cell>
          <cell r="M174">
            <v>-1.535453543067024</v>
          </cell>
          <cell r="N174">
            <v>-1.3008194714782804</v>
          </cell>
          <cell r="O174">
            <v>-1.4361800327895253</v>
          </cell>
        </row>
        <row r="176">
          <cell r="D176">
            <v>687.42573578268275</v>
          </cell>
          <cell r="E176">
            <v>737.05623158115122</v>
          </cell>
          <cell r="F176">
            <v>717.56842965590909</v>
          </cell>
          <cell r="G176">
            <v>737.27294676280019</v>
          </cell>
          <cell r="H176">
            <v>737.07294676280037</v>
          </cell>
          <cell r="I176">
            <v>718.06001377534881</v>
          </cell>
          <cell r="J176">
            <v>738.65119302652772</v>
          </cell>
          <cell r="K176">
            <v>714.45695086622163</v>
          </cell>
          <cell r="L176">
            <v>629.29609289625284</v>
          </cell>
          <cell r="M176">
            <v>722.09266960990419</v>
          </cell>
          <cell r="N176">
            <v>661.67236783421049</v>
          </cell>
          <cell r="O176">
            <v>737.33804602867372</v>
          </cell>
        </row>
      </sheetData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PLAN REV 10 MAY"/>
      <sheetName val="MOU-FINAL"/>
    </sheetNames>
    <sheetDataSet>
      <sheetData sheetId="0">
        <row r="5">
          <cell r="C5">
            <v>38078</v>
          </cell>
          <cell r="D5">
            <v>38108</v>
          </cell>
          <cell r="E5">
            <v>38139</v>
          </cell>
          <cell r="F5" t="str">
            <v>1ST QTR</v>
          </cell>
          <cell r="G5">
            <v>38169</v>
          </cell>
          <cell r="H5">
            <v>38200</v>
          </cell>
          <cell r="I5">
            <v>38231</v>
          </cell>
          <cell r="J5" t="str">
            <v>2ND QTR</v>
          </cell>
          <cell r="K5">
            <v>38261</v>
          </cell>
          <cell r="L5">
            <v>38292</v>
          </cell>
          <cell r="M5">
            <v>38322</v>
          </cell>
          <cell r="N5" t="str">
            <v>3RD QTR</v>
          </cell>
          <cell r="O5">
            <v>38353</v>
          </cell>
          <cell r="P5">
            <v>38384</v>
          </cell>
          <cell r="Q5">
            <v>38412</v>
          </cell>
        </row>
        <row r="6">
          <cell r="C6" t="str">
            <v/>
          </cell>
        </row>
        <row r="9">
          <cell r="C9">
            <v>355</v>
          </cell>
          <cell r="D9">
            <v>365</v>
          </cell>
          <cell r="E9">
            <v>350</v>
          </cell>
          <cell r="F9">
            <v>1070</v>
          </cell>
          <cell r="G9">
            <v>365</v>
          </cell>
          <cell r="H9">
            <v>365</v>
          </cell>
          <cell r="I9">
            <v>350</v>
          </cell>
          <cell r="J9">
            <v>1080</v>
          </cell>
          <cell r="K9">
            <v>365</v>
          </cell>
          <cell r="L9">
            <v>350</v>
          </cell>
          <cell r="M9">
            <v>365</v>
          </cell>
          <cell r="N9">
            <v>1080</v>
          </cell>
          <cell r="O9">
            <v>365</v>
          </cell>
          <cell r="P9">
            <v>335</v>
          </cell>
          <cell r="Q9">
            <v>370</v>
          </cell>
        </row>
        <row r="11">
          <cell r="C11">
            <v>0</v>
          </cell>
          <cell r="D11">
            <v>21</v>
          </cell>
          <cell r="E11">
            <v>21</v>
          </cell>
          <cell r="F11">
            <v>42</v>
          </cell>
          <cell r="G11">
            <v>21</v>
          </cell>
          <cell r="H11">
            <v>21</v>
          </cell>
          <cell r="I11">
            <v>21</v>
          </cell>
          <cell r="J11">
            <v>63</v>
          </cell>
          <cell r="K11">
            <v>25</v>
          </cell>
          <cell r="L11">
            <v>25</v>
          </cell>
          <cell r="M11">
            <v>21</v>
          </cell>
          <cell r="N11">
            <v>71</v>
          </cell>
          <cell r="O11">
            <v>25</v>
          </cell>
          <cell r="P11">
            <v>23</v>
          </cell>
          <cell r="Q11">
            <v>25</v>
          </cell>
        </row>
        <row r="12">
          <cell r="C12">
            <v>0</v>
          </cell>
          <cell r="D12">
            <v>84</v>
          </cell>
          <cell r="E12">
            <v>94</v>
          </cell>
          <cell r="F12">
            <v>178</v>
          </cell>
          <cell r="G12">
            <v>84</v>
          </cell>
          <cell r="H12">
            <v>84</v>
          </cell>
          <cell r="I12">
            <v>94</v>
          </cell>
          <cell r="J12">
            <v>262</v>
          </cell>
          <cell r="K12">
            <v>96</v>
          </cell>
          <cell r="L12">
            <v>106</v>
          </cell>
          <cell r="M12">
            <v>19</v>
          </cell>
          <cell r="N12">
            <v>221</v>
          </cell>
          <cell r="O12">
            <v>96</v>
          </cell>
          <cell r="P12">
            <v>88</v>
          </cell>
          <cell r="Q12">
            <v>96</v>
          </cell>
        </row>
        <row r="13">
          <cell r="C13">
            <v>0</v>
          </cell>
          <cell r="D13">
            <v>105</v>
          </cell>
          <cell r="E13">
            <v>115</v>
          </cell>
          <cell r="F13">
            <v>220</v>
          </cell>
          <cell r="G13">
            <v>105</v>
          </cell>
          <cell r="H13">
            <v>105</v>
          </cell>
          <cell r="I13">
            <v>115</v>
          </cell>
          <cell r="J13">
            <v>325</v>
          </cell>
          <cell r="K13">
            <v>121</v>
          </cell>
          <cell r="L13">
            <v>131</v>
          </cell>
          <cell r="M13">
            <v>40</v>
          </cell>
          <cell r="N13">
            <v>292</v>
          </cell>
          <cell r="O13">
            <v>121</v>
          </cell>
          <cell r="P13">
            <v>111</v>
          </cell>
          <cell r="Q13">
            <v>121</v>
          </cell>
        </row>
        <row r="14">
          <cell r="E14">
            <v>40</v>
          </cell>
          <cell r="F14">
            <v>40</v>
          </cell>
          <cell r="G14">
            <v>40</v>
          </cell>
          <cell r="J14">
            <v>40</v>
          </cell>
          <cell r="K14">
            <v>40</v>
          </cell>
          <cell r="L14">
            <v>40</v>
          </cell>
          <cell r="N14">
            <v>80</v>
          </cell>
          <cell r="P14">
            <v>40</v>
          </cell>
          <cell r="Q14">
            <v>40</v>
          </cell>
        </row>
        <row r="15">
          <cell r="C15">
            <v>40</v>
          </cell>
          <cell r="D15">
            <v>40</v>
          </cell>
          <cell r="F15">
            <v>80</v>
          </cell>
          <cell r="H15">
            <v>40</v>
          </cell>
          <cell r="I15">
            <v>40</v>
          </cell>
          <cell r="J15">
            <v>80</v>
          </cell>
          <cell r="M15">
            <v>40</v>
          </cell>
          <cell r="N15">
            <v>40</v>
          </cell>
          <cell r="O15">
            <v>40</v>
          </cell>
        </row>
        <row r="16">
          <cell r="C16">
            <v>90</v>
          </cell>
          <cell r="D16">
            <v>90</v>
          </cell>
          <cell r="E16">
            <v>90</v>
          </cell>
          <cell r="F16">
            <v>270</v>
          </cell>
          <cell r="G16">
            <v>90</v>
          </cell>
          <cell r="H16">
            <v>90</v>
          </cell>
          <cell r="I16">
            <v>90</v>
          </cell>
          <cell r="J16">
            <v>270</v>
          </cell>
          <cell r="K16">
            <v>90</v>
          </cell>
          <cell r="L16">
            <v>90</v>
          </cell>
          <cell r="M16">
            <v>90</v>
          </cell>
          <cell r="N16">
            <v>270</v>
          </cell>
          <cell r="O16">
            <v>90</v>
          </cell>
          <cell r="P16">
            <v>90</v>
          </cell>
          <cell r="Q16">
            <v>90</v>
          </cell>
        </row>
        <row r="17">
          <cell r="C17">
            <v>90</v>
          </cell>
          <cell r="D17">
            <v>90</v>
          </cell>
          <cell r="E17">
            <v>90</v>
          </cell>
          <cell r="F17">
            <v>270</v>
          </cell>
          <cell r="G17">
            <v>90</v>
          </cell>
          <cell r="H17">
            <v>90</v>
          </cell>
          <cell r="I17">
            <v>165</v>
          </cell>
          <cell r="J17">
            <v>345</v>
          </cell>
          <cell r="K17">
            <v>135</v>
          </cell>
          <cell r="L17">
            <v>135</v>
          </cell>
          <cell r="M17">
            <v>135</v>
          </cell>
          <cell r="N17">
            <v>405</v>
          </cell>
          <cell r="O17">
            <v>135</v>
          </cell>
          <cell r="P17">
            <v>90</v>
          </cell>
          <cell r="Q17">
            <v>90</v>
          </cell>
        </row>
        <row r="18">
          <cell r="E18">
            <v>75</v>
          </cell>
          <cell r="F18">
            <v>75</v>
          </cell>
          <cell r="G18">
            <v>90</v>
          </cell>
          <cell r="H18">
            <v>90</v>
          </cell>
          <cell r="J18">
            <v>180</v>
          </cell>
          <cell r="N18">
            <v>0</v>
          </cell>
        </row>
        <row r="19">
          <cell r="C19">
            <v>75</v>
          </cell>
          <cell r="D19">
            <v>90</v>
          </cell>
          <cell r="F19">
            <v>165</v>
          </cell>
          <cell r="J19">
            <v>0</v>
          </cell>
          <cell r="K19">
            <v>45</v>
          </cell>
          <cell r="L19">
            <v>30</v>
          </cell>
          <cell r="N19">
            <v>75</v>
          </cell>
          <cell r="O19">
            <v>45</v>
          </cell>
          <cell r="P19">
            <v>65</v>
          </cell>
          <cell r="Q19">
            <v>100</v>
          </cell>
        </row>
        <row r="20">
          <cell r="C20">
            <v>295</v>
          </cell>
          <cell r="D20">
            <v>310</v>
          </cell>
          <cell r="E20">
            <v>295</v>
          </cell>
          <cell r="F20">
            <v>900</v>
          </cell>
          <cell r="G20">
            <v>310</v>
          </cell>
          <cell r="H20">
            <v>310</v>
          </cell>
          <cell r="I20">
            <v>295</v>
          </cell>
          <cell r="J20">
            <v>915</v>
          </cell>
          <cell r="K20">
            <v>310</v>
          </cell>
          <cell r="L20">
            <v>295</v>
          </cell>
          <cell r="M20">
            <v>265</v>
          </cell>
          <cell r="N20">
            <v>870</v>
          </cell>
          <cell r="O20">
            <v>310</v>
          </cell>
          <cell r="P20">
            <v>285</v>
          </cell>
          <cell r="Q20">
            <v>320</v>
          </cell>
        </row>
        <row r="21">
          <cell r="C21">
            <v>295</v>
          </cell>
          <cell r="D21">
            <v>415</v>
          </cell>
          <cell r="E21">
            <v>410</v>
          </cell>
          <cell r="F21">
            <v>1120</v>
          </cell>
          <cell r="G21">
            <v>415</v>
          </cell>
          <cell r="H21">
            <v>415</v>
          </cell>
          <cell r="I21">
            <v>410</v>
          </cell>
          <cell r="J21">
            <v>1240</v>
          </cell>
          <cell r="K21">
            <v>431</v>
          </cell>
          <cell r="L21">
            <v>426</v>
          </cell>
          <cell r="M21">
            <v>305</v>
          </cell>
          <cell r="N21">
            <v>1162</v>
          </cell>
          <cell r="O21">
            <v>431</v>
          </cell>
          <cell r="P21">
            <v>396</v>
          </cell>
          <cell r="Q21">
            <v>441</v>
          </cell>
        </row>
        <row r="22">
          <cell r="C22">
            <v>45.384615384615387</v>
          </cell>
          <cell r="D22">
            <v>53.205128205128204</v>
          </cell>
          <cell r="E22">
            <v>53.94736842105263</v>
          </cell>
          <cell r="F22">
            <v>51.141552511415526</v>
          </cell>
          <cell r="G22">
            <v>53.205128205128204</v>
          </cell>
          <cell r="H22">
            <v>53.205128205128204</v>
          </cell>
          <cell r="I22">
            <v>53.94736842105263</v>
          </cell>
          <cell r="J22">
            <v>53.448275862068961</v>
          </cell>
          <cell r="K22">
            <v>54.145728643216081</v>
          </cell>
          <cell r="L22">
            <v>54.896907216494853</v>
          </cell>
          <cell r="M22">
            <v>45.522388059701491</v>
          </cell>
          <cell r="N22">
            <v>51.828724353256014</v>
          </cell>
          <cell r="O22">
            <v>54.145728643216081</v>
          </cell>
          <cell r="P22">
            <v>54.172366621067034</v>
          </cell>
          <cell r="Q22">
            <v>54.377311960542542</v>
          </cell>
        </row>
        <row r="23">
          <cell r="C23">
            <v>650</v>
          </cell>
          <cell r="D23">
            <v>780</v>
          </cell>
          <cell r="E23">
            <v>760</v>
          </cell>
          <cell r="F23">
            <v>2190</v>
          </cell>
          <cell r="G23">
            <v>780</v>
          </cell>
          <cell r="H23">
            <v>780</v>
          </cell>
          <cell r="I23">
            <v>760</v>
          </cell>
          <cell r="J23">
            <v>2320</v>
          </cell>
          <cell r="K23">
            <v>796</v>
          </cell>
          <cell r="L23">
            <v>776</v>
          </cell>
          <cell r="M23">
            <v>670</v>
          </cell>
          <cell r="N23">
            <v>2242</v>
          </cell>
          <cell r="O23">
            <v>796</v>
          </cell>
          <cell r="P23">
            <v>731</v>
          </cell>
          <cell r="Q23">
            <v>811</v>
          </cell>
        </row>
        <row r="24">
          <cell r="C24">
            <v>0.8</v>
          </cell>
          <cell r="D24">
            <v>0.9</v>
          </cell>
          <cell r="E24">
            <v>0.8</v>
          </cell>
          <cell r="F24">
            <v>2.5</v>
          </cell>
          <cell r="G24">
            <v>0.9</v>
          </cell>
          <cell r="H24">
            <v>0.9</v>
          </cell>
          <cell r="I24">
            <v>0.8</v>
          </cell>
          <cell r="J24">
            <v>2.6</v>
          </cell>
          <cell r="K24">
            <v>0.9</v>
          </cell>
          <cell r="L24">
            <v>0.8</v>
          </cell>
          <cell r="M24">
            <v>0.8</v>
          </cell>
          <cell r="N24">
            <v>2.5</v>
          </cell>
          <cell r="O24">
            <v>0.8</v>
          </cell>
          <cell r="P24">
            <v>0.8</v>
          </cell>
          <cell r="Q24">
            <v>0.8</v>
          </cell>
        </row>
        <row r="25">
          <cell r="F25">
            <v>0</v>
          </cell>
          <cell r="J25">
            <v>0</v>
          </cell>
          <cell r="N25">
            <v>0</v>
          </cell>
        </row>
        <row r="26">
          <cell r="C26">
            <v>650.79999999999995</v>
          </cell>
          <cell r="D26">
            <v>780.9</v>
          </cell>
          <cell r="E26">
            <v>760.8</v>
          </cell>
          <cell r="F26">
            <v>2192.5</v>
          </cell>
          <cell r="G26">
            <v>780.9</v>
          </cell>
          <cell r="H26">
            <v>780.9</v>
          </cell>
          <cell r="I26">
            <v>760.8</v>
          </cell>
          <cell r="J26">
            <v>2322.6</v>
          </cell>
          <cell r="K26">
            <v>796.9</v>
          </cell>
          <cell r="L26">
            <v>776.8</v>
          </cell>
          <cell r="M26">
            <v>670.8</v>
          </cell>
          <cell r="N26">
            <v>2244.5</v>
          </cell>
          <cell r="O26">
            <v>796.8</v>
          </cell>
          <cell r="P26">
            <v>731.8</v>
          </cell>
          <cell r="Q26">
            <v>811.8</v>
          </cell>
        </row>
        <row r="27">
          <cell r="C27">
            <v>54.548248309772596</v>
          </cell>
          <cell r="D27">
            <v>60.186963759764382</v>
          </cell>
          <cell r="E27">
            <v>61.119873817034708</v>
          </cell>
          <cell r="F27">
            <v>58.836944127708094</v>
          </cell>
          <cell r="G27">
            <v>60.186963759764382</v>
          </cell>
          <cell r="H27">
            <v>60.186963759764382</v>
          </cell>
          <cell r="I27">
            <v>61.119873817034708</v>
          </cell>
          <cell r="J27">
            <v>60.492551450960129</v>
          </cell>
          <cell r="K27">
            <v>60.986321997741243</v>
          </cell>
          <cell r="L27">
            <v>61.920700308959844</v>
          </cell>
          <cell r="M27">
            <v>60.375670840787123</v>
          </cell>
          <cell r="N27">
            <v>61.12719982178659</v>
          </cell>
          <cell r="O27">
            <v>60.993975903614462</v>
          </cell>
          <cell r="P27">
            <v>60.945613555616298</v>
          </cell>
          <cell r="Q27">
            <v>60.482877556048287</v>
          </cell>
        </row>
        <row r="30">
          <cell r="C30">
            <v>2</v>
          </cell>
          <cell r="D30">
            <v>2</v>
          </cell>
          <cell r="E30">
            <v>2</v>
          </cell>
          <cell r="F30">
            <v>6</v>
          </cell>
          <cell r="G30">
            <v>2</v>
          </cell>
          <cell r="H30">
            <v>2</v>
          </cell>
          <cell r="I30">
            <v>2</v>
          </cell>
          <cell r="J30">
            <v>6</v>
          </cell>
          <cell r="K30">
            <v>2</v>
          </cell>
          <cell r="L30">
            <v>2</v>
          </cell>
          <cell r="M30">
            <v>2</v>
          </cell>
          <cell r="N30">
            <v>6</v>
          </cell>
          <cell r="O30">
            <v>2</v>
          </cell>
          <cell r="P30">
            <v>2</v>
          </cell>
          <cell r="Q30">
            <v>2</v>
          </cell>
        </row>
        <row r="31">
          <cell r="C31">
            <v>27.5</v>
          </cell>
          <cell r="D31">
            <v>30</v>
          </cell>
          <cell r="E31">
            <v>31</v>
          </cell>
          <cell r="F31">
            <v>88.5</v>
          </cell>
          <cell r="G31">
            <v>32</v>
          </cell>
          <cell r="H31">
            <v>32</v>
          </cell>
          <cell r="I31">
            <v>31</v>
          </cell>
          <cell r="J31">
            <v>95</v>
          </cell>
          <cell r="K31">
            <v>30.5</v>
          </cell>
          <cell r="L31">
            <v>30.5</v>
          </cell>
          <cell r="M31">
            <v>27</v>
          </cell>
          <cell r="N31">
            <v>88</v>
          </cell>
          <cell r="O31">
            <v>32.5</v>
          </cell>
          <cell r="P31">
            <v>21.5</v>
          </cell>
          <cell r="Q31">
            <v>23.5</v>
          </cell>
        </row>
        <row r="32">
          <cell r="C32">
            <v>36</v>
          </cell>
          <cell r="D32">
            <v>36</v>
          </cell>
          <cell r="E32">
            <v>36</v>
          </cell>
          <cell r="F32">
            <v>108</v>
          </cell>
          <cell r="G32">
            <v>36</v>
          </cell>
          <cell r="H32">
            <v>36</v>
          </cell>
          <cell r="I32">
            <v>36</v>
          </cell>
          <cell r="J32">
            <v>108</v>
          </cell>
          <cell r="K32">
            <v>31</v>
          </cell>
          <cell r="L32">
            <v>36</v>
          </cell>
          <cell r="M32">
            <v>36</v>
          </cell>
          <cell r="N32">
            <v>103</v>
          </cell>
          <cell r="O32">
            <v>36</v>
          </cell>
          <cell r="P32">
            <v>30</v>
          </cell>
          <cell r="Q32">
            <v>36</v>
          </cell>
        </row>
        <row r="33">
          <cell r="C33">
            <v>7</v>
          </cell>
          <cell r="D33">
            <v>28.3</v>
          </cell>
          <cell r="E33">
            <v>22.5</v>
          </cell>
          <cell r="F33">
            <v>57.8</v>
          </cell>
          <cell r="G33">
            <v>32</v>
          </cell>
          <cell r="H33">
            <v>28.8</v>
          </cell>
          <cell r="I33">
            <v>22.5</v>
          </cell>
          <cell r="J33">
            <v>83.3</v>
          </cell>
          <cell r="K33">
            <v>37.9</v>
          </cell>
          <cell r="L33">
            <v>38.700000000000003</v>
          </cell>
          <cell r="M33">
            <v>26.7</v>
          </cell>
          <cell r="N33">
            <v>103.3</v>
          </cell>
          <cell r="O33">
            <v>35.5</v>
          </cell>
          <cell r="P33">
            <v>16.900000000000002</v>
          </cell>
          <cell r="Q33">
            <v>44.1</v>
          </cell>
        </row>
        <row r="34">
          <cell r="C34">
            <v>17.600000000000001</v>
          </cell>
          <cell r="D34">
            <v>18</v>
          </cell>
          <cell r="E34">
            <v>18</v>
          </cell>
          <cell r="F34">
            <v>53.6</v>
          </cell>
          <cell r="G34">
            <v>18</v>
          </cell>
          <cell r="H34">
            <v>18</v>
          </cell>
          <cell r="I34">
            <v>18</v>
          </cell>
          <cell r="J34">
            <v>54</v>
          </cell>
          <cell r="K34">
            <v>18</v>
          </cell>
          <cell r="L34">
            <v>18</v>
          </cell>
          <cell r="M34">
            <v>18</v>
          </cell>
          <cell r="N34">
            <v>54</v>
          </cell>
          <cell r="O34">
            <v>18</v>
          </cell>
          <cell r="P34">
            <v>18</v>
          </cell>
          <cell r="Q34">
            <v>18</v>
          </cell>
        </row>
        <row r="35">
          <cell r="C35">
            <v>3</v>
          </cell>
          <cell r="D35">
            <v>3.2</v>
          </cell>
          <cell r="E35">
            <v>3</v>
          </cell>
          <cell r="F35">
            <v>9.1999999999999993</v>
          </cell>
          <cell r="G35">
            <v>3.2</v>
          </cell>
          <cell r="H35">
            <v>3.2</v>
          </cell>
          <cell r="I35">
            <v>3</v>
          </cell>
          <cell r="J35">
            <v>9.4</v>
          </cell>
          <cell r="K35">
            <v>3.2</v>
          </cell>
          <cell r="N35">
            <v>3.2</v>
          </cell>
          <cell r="P35">
            <v>3</v>
          </cell>
          <cell r="Q35">
            <v>3.2</v>
          </cell>
        </row>
        <row r="36">
          <cell r="C36">
            <v>0.7</v>
          </cell>
          <cell r="D36">
            <v>0.7</v>
          </cell>
          <cell r="E36">
            <v>0.7</v>
          </cell>
          <cell r="F36">
            <v>2.0999999999999996</v>
          </cell>
          <cell r="G36">
            <v>0.7</v>
          </cell>
          <cell r="H36">
            <v>0.7</v>
          </cell>
          <cell r="I36">
            <v>0.8</v>
          </cell>
          <cell r="J36">
            <v>2.2000000000000002</v>
          </cell>
          <cell r="K36">
            <v>0.7</v>
          </cell>
          <cell r="N36">
            <v>0.7</v>
          </cell>
          <cell r="P36">
            <v>0.5</v>
          </cell>
          <cell r="Q36">
            <v>0.5</v>
          </cell>
        </row>
        <row r="37">
          <cell r="C37">
            <v>6</v>
          </cell>
          <cell r="D37">
            <v>6</v>
          </cell>
          <cell r="E37">
            <v>6</v>
          </cell>
          <cell r="F37">
            <v>18</v>
          </cell>
          <cell r="G37">
            <v>6</v>
          </cell>
          <cell r="H37">
            <v>6</v>
          </cell>
          <cell r="I37">
            <v>6</v>
          </cell>
          <cell r="J37">
            <v>18</v>
          </cell>
          <cell r="K37">
            <v>6</v>
          </cell>
          <cell r="N37">
            <v>6</v>
          </cell>
          <cell r="P37">
            <v>6</v>
          </cell>
          <cell r="Q37">
            <v>6</v>
          </cell>
        </row>
        <row r="38">
          <cell r="C38">
            <v>2</v>
          </cell>
          <cell r="D38">
            <v>2</v>
          </cell>
          <cell r="E38">
            <v>2</v>
          </cell>
          <cell r="F38">
            <v>6</v>
          </cell>
          <cell r="G38">
            <v>2</v>
          </cell>
          <cell r="H38">
            <v>2</v>
          </cell>
          <cell r="I38">
            <v>2</v>
          </cell>
          <cell r="J38">
            <v>6</v>
          </cell>
          <cell r="K38">
            <v>2</v>
          </cell>
          <cell r="N38">
            <v>2</v>
          </cell>
          <cell r="P38">
            <v>2</v>
          </cell>
          <cell r="Q38">
            <v>2</v>
          </cell>
        </row>
        <row r="39">
          <cell r="F39">
            <v>0</v>
          </cell>
          <cell r="J39">
            <v>0</v>
          </cell>
          <cell r="N39">
            <v>0</v>
          </cell>
        </row>
        <row r="40">
          <cell r="C40">
            <v>30</v>
          </cell>
          <cell r="D40">
            <v>31</v>
          </cell>
          <cell r="E40">
            <v>30</v>
          </cell>
          <cell r="F40">
            <v>91</v>
          </cell>
          <cell r="G40">
            <v>31</v>
          </cell>
          <cell r="H40">
            <v>31</v>
          </cell>
          <cell r="I40">
            <v>30</v>
          </cell>
          <cell r="J40">
            <v>92</v>
          </cell>
          <cell r="K40">
            <v>31</v>
          </cell>
          <cell r="L40">
            <v>30</v>
          </cell>
          <cell r="M40">
            <v>31</v>
          </cell>
          <cell r="N40">
            <v>92</v>
          </cell>
          <cell r="O40">
            <v>31</v>
          </cell>
          <cell r="P40">
            <v>28</v>
          </cell>
          <cell r="Q40">
            <v>31</v>
          </cell>
        </row>
        <row r="41">
          <cell r="C41">
            <v>43</v>
          </cell>
          <cell r="D41">
            <v>48</v>
          </cell>
          <cell r="E41">
            <v>48</v>
          </cell>
          <cell r="F41">
            <v>139</v>
          </cell>
          <cell r="G41">
            <v>48</v>
          </cell>
          <cell r="H41">
            <v>48</v>
          </cell>
          <cell r="I41">
            <v>48</v>
          </cell>
          <cell r="J41">
            <v>144</v>
          </cell>
          <cell r="K41">
            <v>49</v>
          </cell>
          <cell r="L41">
            <v>44</v>
          </cell>
          <cell r="M41">
            <v>38</v>
          </cell>
          <cell r="N41">
            <v>131</v>
          </cell>
          <cell r="O41">
            <v>49</v>
          </cell>
          <cell r="P41">
            <v>49</v>
          </cell>
          <cell r="Q41">
            <v>49</v>
          </cell>
        </row>
        <row r="42">
          <cell r="C42">
            <v>2</v>
          </cell>
          <cell r="D42">
            <v>2</v>
          </cell>
          <cell r="E42">
            <v>2</v>
          </cell>
          <cell r="F42">
            <v>6</v>
          </cell>
          <cell r="G42">
            <v>2</v>
          </cell>
          <cell r="H42">
            <v>2</v>
          </cell>
          <cell r="I42">
            <v>2</v>
          </cell>
          <cell r="J42">
            <v>6</v>
          </cell>
          <cell r="K42">
            <v>2</v>
          </cell>
          <cell r="L42">
            <v>2</v>
          </cell>
          <cell r="M42">
            <v>2</v>
          </cell>
          <cell r="N42">
            <v>6</v>
          </cell>
          <cell r="O42">
            <v>2</v>
          </cell>
          <cell r="P42">
            <v>2</v>
          </cell>
          <cell r="Q42">
            <v>2</v>
          </cell>
        </row>
        <row r="43">
          <cell r="C43">
            <v>75</v>
          </cell>
          <cell r="D43">
            <v>81</v>
          </cell>
          <cell r="E43">
            <v>80</v>
          </cell>
          <cell r="F43">
            <v>236</v>
          </cell>
          <cell r="G43">
            <v>81</v>
          </cell>
          <cell r="H43">
            <v>81</v>
          </cell>
          <cell r="I43">
            <v>80</v>
          </cell>
          <cell r="J43">
            <v>242</v>
          </cell>
          <cell r="K43">
            <v>82</v>
          </cell>
          <cell r="L43">
            <v>76</v>
          </cell>
          <cell r="M43">
            <v>71</v>
          </cell>
          <cell r="N43">
            <v>229</v>
          </cell>
          <cell r="O43">
            <v>82</v>
          </cell>
          <cell r="P43">
            <v>79</v>
          </cell>
          <cell r="Q43">
            <v>82</v>
          </cell>
        </row>
        <row r="44">
          <cell r="C44">
            <v>176.8</v>
          </cell>
          <cell r="D44">
            <v>207.2</v>
          </cell>
          <cell r="E44">
            <v>201.2</v>
          </cell>
          <cell r="F44">
            <v>585.20000000000005</v>
          </cell>
          <cell r="G44">
            <v>212.89999999999998</v>
          </cell>
          <cell r="H44">
            <v>209.7</v>
          </cell>
          <cell r="I44">
            <v>201.3</v>
          </cell>
          <cell r="J44">
            <v>623.9</v>
          </cell>
          <cell r="K44">
            <v>213.3</v>
          </cell>
          <cell r="L44">
            <v>201.2</v>
          </cell>
          <cell r="M44">
            <v>180.7</v>
          </cell>
          <cell r="N44">
            <v>595.20000000000005</v>
          </cell>
          <cell r="O44">
            <v>206</v>
          </cell>
          <cell r="P44">
            <v>178.89999999999998</v>
          </cell>
          <cell r="Q44">
            <v>217.3</v>
          </cell>
        </row>
        <row r="45">
          <cell r="C45">
            <v>27.166564228641676</v>
          </cell>
          <cell r="D45">
            <v>26.533487002176976</v>
          </cell>
          <cell r="E45">
            <v>26.445846477392219</v>
          </cell>
          <cell r="F45">
            <v>26.690992018244014</v>
          </cell>
          <cell r="G45">
            <v>27.263414009476243</v>
          </cell>
          <cell r="H45">
            <v>26.853630426431042</v>
          </cell>
          <cell r="I45">
            <v>26.458990536277604</v>
          </cell>
          <cell r="J45">
            <v>26.862137259967277</v>
          </cell>
          <cell r="K45">
            <v>26.766219099008659</v>
          </cell>
          <cell r="L45">
            <v>25.901132852729148</v>
          </cell>
          <cell r="M45">
            <v>26.937984496124027</v>
          </cell>
          <cell r="N45">
            <v>26.518155491200712</v>
          </cell>
          <cell r="O45">
            <v>25.853413654618475</v>
          </cell>
          <cell r="P45">
            <v>24.446570101120525</v>
          </cell>
          <cell r="Q45">
            <v>26.767676767676768</v>
          </cell>
        </row>
        <row r="47">
          <cell r="C47">
            <v>9</v>
          </cell>
          <cell r="D47">
            <v>9</v>
          </cell>
          <cell r="E47">
            <v>9</v>
          </cell>
          <cell r="F47">
            <v>27</v>
          </cell>
          <cell r="G47">
            <v>9</v>
          </cell>
          <cell r="H47">
            <v>9</v>
          </cell>
          <cell r="I47">
            <v>9</v>
          </cell>
          <cell r="J47">
            <v>27</v>
          </cell>
          <cell r="K47">
            <v>9</v>
          </cell>
          <cell r="L47">
            <v>9</v>
          </cell>
          <cell r="M47">
            <v>9</v>
          </cell>
          <cell r="N47">
            <v>27</v>
          </cell>
          <cell r="O47">
            <v>9</v>
          </cell>
          <cell r="P47">
            <v>9</v>
          </cell>
          <cell r="Q47">
            <v>9</v>
          </cell>
        </row>
        <row r="48">
          <cell r="C48">
            <v>30</v>
          </cell>
          <cell r="D48">
            <v>30</v>
          </cell>
          <cell r="E48">
            <v>30</v>
          </cell>
          <cell r="F48">
            <v>90</v>
          </cell>
          <cell r="G48">
            <v>25</v>
          </cell>
          <cell r="H48">
            <v>25</v>
          </cell>
          <cell r="I48">
            <v>25</v>
          </cell>
          <cell r="J48">
            <v>75</v>
          </cell>
          <cell r="K48">
            <v>30</v>
          </cell>
          <cell r="L48">
            <v>30</v>
          </cell>
          <cell r="M48">
            <v>30</v>
          </cell>
          <cell r="N48">
            <v>90</v>
          </cell>
          <cell r="O48">
            <v>30</v>
          </cell>
          <cell r="P48">
            <v>30</v>
          </cell>
          <cell r="Q48">
            <v>30</v>
          </cell>
        </row>
        <row r="49">
          <cell r="C49">
            <v>54</v>
          </cell>
          <cell r="D49">
            <v>66</v>
          </cell>
          <cell r="E49">
            <v>64</v>
          </cell>
          <cell r="F49">
            <v>184</v>
          </cell>
          <cell r="G49">
            <v>64</v>
          </cell>
          <cell r="H49">
            <v>66</v>
          </cell>
          <cell r="I49">
            <v>64</v>
          </cell>
          <cell r="J49">
            <v>194</v>
          </cell>
          <cell r="K49">
            <v>66</v>
          </cell>
          <cell r="L49">
            <v>68</v>
          </cell>
          <cell r="M49">
            <v>64</v>
          </cell>
          <cell r="N49">
            <v>198</v>
          </cell>
          <cell r="O49">
            <v>66</v>
          </cell>
          <cell r="P49">
            <v>68</v>
          </cell>
          <cell r="Q49">
            <v>66</v>
          </cell>
        </row>
        <row r="50">
          <cell r="C50">
            <v>7.5</v>
          </cell>
          <cell r="D50">
            <v>7.5</v>
          </cell>
          <cell r="E50">
            <v>7.5</v>
          </cell>
          <cell r="F50">
            <v>22.5</v>
          </cell>
          <cell r="G50">
            <v>7.5</v>
          </cell>
          <cell r="H50">
            <v>7.5</v>
          </cell>
          <cell r="I50">
            <v>7.5</v>
          </cell>
          <cell r="J50">
            <v>22.5</v>
          </cell>
          <cell r="K50">
            <v>7.5</v>
          </cell>
          <cell r="L50">
            <v>7.5</v>
          </cell>
          <cell r="M50">
            <v>7.5</v>
          </cell>
          <cell r="N50">
            <v>22.5</v>
          </cell>
          <cell r="O50">
            <v>7.5</v>
          </cell>
          <cell r="P50">
            <v>7.5</v>
          </cell>
          <cell r="Q50">
            <v>7.5</v>
          </cell>
        </row>
        <row r="51">
          <cell r="C51">
            <v>40</v>
          </cell>
          <cell r="D51">
            <v>40</v>
          </cell>
          <cell r="E51">
            <v>40</v>
          </cell>
          <cell r="F51">
            <v>120</v>
          </cell>
          <cell r="G51">
            <v>40</v>
          </cell>
          <cell r="H51">
            <v>40</v>
          </cell>
          <cell r="I51">
            <v>40</v>
          </cell>
          <cell r="J51">
            <v>120</v>
          </cell>
          <cell r="K51">
            <v>40</v>
          </cell>
          <cell r="L51">
            <v>40</v>
          </cell>
          <cell r="M51">
            <v>40</v>
          </cell>
          <cell r="N51">
            <v>120</v>
          </cell>
          <cell r="O51">
            <v>40</v>
          </cell>
          <cell r="P51">
            <v>40</v>
          </cell>
          <cell r="Q51">
            <v>40</v>
          </cell>
        </row>
        <row r="52">
          <cell r="C52">
            <v>131</v>
          </cell>
          <cell r="D52">
            <v>202</v>
          </cell>
          <cell r="E52">
            <v>206</v>
          </cell>
          <cell r="F52">
            <v>539</v>
          </cell>
          <cell r="G52">
            <v>215</v>
          </cell>
          <cell r="H52">
            <v>212</v>
          </cell>
          <cell r="I52">
            <v>210</v>
          </cell>
          <cell r="J52">
            <v>637</v>
          </cell>
          <cell r="K52">
            <v>216</v>
          </cell>
          <cell r="L52">
            <v>215</v>
          </cell>
          <cell r="M52">
            <v>164</v>
          </cell>
          <cell r="N52">
            <v>595</v>
          </cell>
          <cell r="O52">
            <v>221</v>
          </cell>
          <cell r="P52">
            <v>208</v>
          </cell>
          <cell r="Q52">
            <v>250</v>
          </cell>
        </row>
        <row r="53">
          <cell r="C53">
            <v>10</v>
          </cell>
          <cell r="D53">
            <v>10</v>
          </cell>
          <cell r="E53">
            <v>10</v>
          </cell>
          <cell r="F53">
            <v>30</v>
          </cell>
          <cell r="G53">
            <v>10</v>
          </cell>
          <cell r="H53">
            <v>10</v>
          </cell>
          <cell r="I53">
            <v>10</v>
          </cell>
          <cell r="J53">
            <v>30</v>
          </cell>
          <cell r="K53">
            <v>10</v>
          </cell>
          <cell r="L53">
            <v>10</v>
          </cell>
          <cell r="M53">
            <v>10</v>
          </cell>
          <cell r="N53">
            <v>30</v>
          </cell>
          <cell r="O53">
            <v>10</v>
          </cell>
          <cell r="P53">
            <v>10</v>
          </cell>
          <cell r="Q53">
            <v>10</v>
          </cell>
        </row>
        <row r="54">
          <cell r="C54">
            <v>181</v>
          </cell>
          <cell r="D54">
            <v>252</v>
          </cell>
          <cell r="E54">
            <v>256</v>
          </cell>
          <cell r="F54">
            <v>689</v>
          </cell>
          <cell r="G54">
            <v>265</v>
          </cell>
          <cell r="H54">
            <v>262</v>
          </cell>
          <cell r="I54">
            <v>260</v>
          </cell>
          <cell r="J54">
            <v>787</v>
          </cell>
          <cell r="K54">
            <v>266</v>
          </cell>
          <cell r="L54">
            <v>265</v>
          </cell>
          <cell r="M54">
            <v>214</v>
          </cell>
          <cell r="N54">
            <v>745</v>
          </cell>
          <cell r="O54">
            <v>271</v>
          </cell>
          <cell r="P54">
            <v>258</v>
          </cell>
          <cell r="Q54">
            <v>300</v>
          </cell>
        </row>
        <row r="55">
          <cell r="C55">
            <v>10</v>
          </cell>
          <cell r="D55">
            <v>10</v>
          </cell>
          <cell r="E55">
            <v>10</v>
          </cell>
          <cell r="F55">
            <v>30</v>
          </cell>
          <cell r="G55">
            <v>10</v>
          </cell>
          <cell r="H55">
            <v>10</v>
          </cell>
          <cell r="I55">
            <v>10</v>
          </cell>
          <cell r="J55">
            <v>30</v>
          </cell>
          <cell r="K55">
            <v>10</v>
          </cell>
          <cell r="L55">
            <v>10</v>
          </cell>
          <cell r="M55">
            <v>10</v>
          </cell>
          <cell r="N55">
            <v>30</v>
          </cell>
          <cell r="O55">
            <v>10</v>
          </cell>
          <cell r="P55">
            <v>10</v>
          </cell>
          <cell r="Q55">
            <v>10</v>
          </cell>
        </row>
        <row r="56">
          <cell r="F56">
            <v>0</v>
          </cell>
          <cell r="J56">
            <v>0</v>
          </cell>
          <cell r="N56">
            <v>0</v>
          </cell>
        </row>
        <row r="57">
          <cell r="C57">
            <v>291.5</v>
          </cell>
          <cell r="D57">
            <v>374.5</v>
          </cell>
          <cell r="E57">
            <v>376.5</v>
          </cell>
          <cell r="F57">
            <v>1042.5</v>
          </cell>
          <cell r="G57">
            <v>380.5</v>
          </cell>
          <cell r="H57">
            <v>379.5</v>
          </cell>
          <cell r="I57">
            <v>375.5</v>
          </cell>
          <cell r="J57">
            <v>1135.5</v>
          </cell>
          <cell r="K57">
            <v>388.5</v>
          </cell>
          <cell r="L57">
            <v>389.5</v>
          </cell>
          <cell r="M57">
            <v>334.5</v>
          </cell>
          <cell r="N57">
            <v>1112.5</v>
          </cell>
          <cell r="O57">
            <v>393.5</v>
          </cell>
          <cell r="P57">
            <v>382.5</v>
          </cell>
          <cell r="Q57">
            <v>422.5</v>
          </cell>
        </row>
        <row r="58">
          <cell r="C58">
            <v>44.791026429010451</v>
          </cell>
          <cell r="D58">
            <v>47.957484953259062</v>
          </cell>
          <cell r="E58">
            <v>49.487381703470035</v>
          </cell>
          <cell r="F58">
            <v>47.548460661345501</v>
          </cell>
          <cell r="G58">
            <v>48.725829171468824</v>
          </cell>
          <cell r="H58">
            <v>48.597771801767195</v>
          </cell>
          <cell r="I58">
            <v>49.355941114616201</v>
          </cell>
          <cell r="J58">
            <v>48.889175923533976</v>
          </cell>
          <cell r="K58">
            <v>48.751411720416613</v>
          </cell>
          <cell r="L58">
            <v>50.141606591143152</v>
          </cell>
          <cell r="M58">
            <v>49.865831842576029</v>
          </cell>
          <cell r="N58">
            <v>49.565604811762086</v>
          </cell>
          <cell r="O58">
            <v>49.385040160642575</v>
          </cell>
          <cell r="P58">
            <v>52.268379338617109</v>
          </cell>
          <cell r="Q58">
            <v>52.044838630204481</v>
          </cell>
        </row>
        <row r="60">
          <cell r="C60">
            <v>89</v>
          </cell>
          <cell r="D60">
            <v>69</v>
          </cell>
          <cell r="E60">
            <v>64</v>
          </cell>
          <cell r="F60">
            <v>222</v>
          </cell>
          <cell r="G60">
            <v>74</v>
          </cell>
          <cell r="H60">
            <v>83</v>
          </cell>
          <cell r="I60">
            <v>72</v>
          </cell>
          <cell r="J60">
            <v>229</v>
          </cell>
          <cell r="K60">
            <v>78</v>
          </cell>
          <cell r="L60">
            <v>55</v>
          </cell>
          <cell r="M60">
            <v>37</v>
          </cell>
          <cell r="N60">
            <v>170</v>
          </cell>
          <cell r="O60">
            <v>55</v>
          </cell>
          <cell r="P60">
            <v>54</v>
          </cell>
          <cell r="Q60">
            <v>44</v>
          </cell>
        </row>
        <row r="61">
          <cell r="C61">
            <v>27.4</v>
          </cell>
          <cell r="D61">
            <v>40.9</v>
          </cell>
          <cell r="E61">
            <v>44.7</v>
          </cell>
          <cell r="F61">
            <v>113</v>
          </cell>
          <cell r="G61">
            <v>39.1</v>
          </cell>
          <cell r="H61">
            <v>45.7</v>
          </cell>
          <cell r="I61">
            <v>45.3</v>
          </cell>
          <cell r="J61">
            <v>130.10000000000002</v>
          </cell>
          <cell r="K61">
            <v>43.5</v>
          </cell>
          <cell r="L61">
            <v>51.2</v>
          </cell>
          <cell r="M61">
            <v>32.200000000000003</v>
          </cell>
          <cell r="N61">
            <v>126.9</v>
          </cell>
          <cell r="O61">
            <v>51.8</v>
          </cell>
          <cell r="P61">
            <v>24.1</v>
          </cell>
          <cell r="Q61">
            <v>27.1</v>
          </cell>
        </row>
        <row r="62">
          <cell r="C62">
            <v>25</v>
          </cell>
          <cell r="D62">
            <v>42</v>
          </cell>
          <cell r="E62">
            <v>28</v>
          </cell>
          <cell r="F62">
            <v>95</v>
          </cell>
          <cell r="G62">
            <v>23</v>
          </cell>
          <cell r="H62">
            <v>18</v>
          </cell>
          <cell r="I62">
            <v>23</v>
          </cell>
          <cell r="J62">
            <v>64</v>
          </cell>
          <cell r="K62">
            <v>28</v>
          </cell>
          <cell r="L62">
            <v>38</v>
          </cell>
          <cell r="M62">
            <v>42</v>
          </cell>
          <cell r="N62">
            <v>108</v>
          </cell>
          <cell r="O62">
            <v>42</v>
          </cell>
          <cell r="P62">
            <v>38</v>
          </cell>
          <cell r="Q62">
            <v>42</v>
          </cell>
        </row>
        <row r="63">
          <cell r="C63">
            <v>22</v>
          </cell>
          <cell r="D63">
            <v>39</v>
          </cell>
          <cell r="E63">
            <v>25</v>
          </cell>
          <cell r="F63">
            <v>86</v>
          </cell>
          <cell r="G63">
            <v>20</v>
          </cell>
          <cell r="H63">
            <v>15</v>
          </cell>
          <cell r="I63">
            <v>20</v>
          </cell>
          <cell r="J63">
            <v>55</v>
          </cell>
          <cell r="K63">
            <v>25</v>
          </cell>
          <cell r="L63">
            <v>35</v>
          </cell>
          <cell r="M63">
            <v>39</v>
          </cell>
          <cell r="N63">
            <v>99</v>
          </cell>
          <cell r="O63">
            <v>39</v>
          </cell>
          <cell r="P63">
            <v>35</v>
          </cell>
          <cell r="Q63">
            <v>39</v>
          </cell>
        </row>
        <row r="64">
          <cell r="C64">
            <v>3</v>
          </cell>
          <cell r="D64">
            <v>3</v>
          </cell>
          <cell r="E64">
            <v>3</v>
          </cell>
          <cell r="F64">
            <v>9</v>
          </cell>
          <cell r="G64">
            <v>3</v>
          </cell>
          <cell r="H64">
            <v>3</v>
          </cell>
          <cell r="I64">
            <v>3</v>
          </cell>
          <cell r="J64">
            <v>9</v>
          </cell>
          <cell r="K64">
            <v>3</v>
          </cell>
          <cell r="L64">
            <v>3</v>
          </cell>
          <cell r="M64">
            <v>3</v>
          </cell>
          <cell r="N64">
            <v>9</v>
          </cell>
          <cell r="O64">
            <v>3</v>
          </cell>
          <cell r="P64">
            <v>3</v>
          </cell>
          <cell r="Q64">
            <v>3</v>
          </cell>
        </row>
        <row r="65">
          <cell r="C65">
            <v>0.6</v>
          </cell>
          <cell r="D65">
            <v>1.2</v>
          </cell>
          <cell r="E65">
            <v>1.3</v>
          </cell>
          <cell r="F65">
            <v>3.0999999999999996</v>
          </cell>
          <cell r="G65">
            <v>1.3</v>
          </cell>
          <cell r="H65">
            <v>1.3</v>
          </cell>
          <cell r="I65">
            <v>0.8</v>
          </cell>
          <cell r="J65">
            <v>3.4000000000000004</v>
          </cell>
          <cell r="K65">
            <v>1.4</v>
          </cell>
          <cell r="L65">
            <v>1.2</v>
          </cell>
          <cell r="M65">
            <v>1.4</v>
          </cell>
          <cell r="N65">
            <v>3.9999999999999996</v>
          </cell>
          <cell r="O65">
            <v>1.4</v>
          </cell>
          <cell r="P65">
            <v>1.3</v>
          </cell>
          <cell r="Q65">
            <v>1.4</v>
          </cell>
        </row>
        <row r="66">
          <cell r="C66">
            <v>142</v>
          </cell>
          <cell r="D66">
            <v>153.1</v>
          </cell>
          <cell r="E66">
            <v>138</v>
          </cell>
          <cell r="F66">
            <v>433.1</v>
          </cell>
          <cell r="G66">
            <v>137.4</v>
          </cell>
          <cell r="H66">
            <v>148</v>
          </cell>
          <cell r="I66">
            <v>141.10000000000002</v>
          </cell>
          <cell r="J66">
            <v>426.5</v>
          </cell>
          <cell r="K66">
            <v>150.9</v>
          </cell>
          <cell r="L66">
            <v>145.39999999999998</v>
          </cell>
          <cell r="M66">
            <v>112.6</v>
          </cell>
          <cell r="N66">
            <v>408.9</v>
          </cell>
          <cell r="O66">
            <v>150.20000000000002</v>
          </cell>
          <cell r="P66">
            <v>117.4</v>
          </cell>
          <cell r="Q66">
            <v>114.5</v>
          </cell>
        </row>
        <row r="67">
          <cell r="C67">
            <v>21.819299323909036</v>
          </cell>
          <cell r="D67">
            <v>19.60558330131899</v>
          </cell>
          <cell r="E67">
            <v>18.138801261829656</v>
          </cell>
          <cell r="F67">
            <v>19.753705815279364</v>
          </cell>
          <cell r="G67">
            <v>17.595082597003458</v>
          </cell>
          <cell r="H67">
            <v>18.952490715840696</v>
          </cell>
          <cell r="I67">
            <v>18.546267087276554</v>
          </cell>
          <cell r="J67">
            <v>18.363041419099286</v>
          </cell>
          <cell r="K67">
            <v>18.935876521520896</v>
          </cell>
          <cell r="L67">
            <v>18.717816683831103</v>
          </cell>
          <cell r="M67">
            <v>16.785927251043532</v>
          </cell>
          <cell r="N67">
            <v>18.217865894408554</v>
          </cell>
          <cell r="O67">
            <v>18.850401606425706</v>
          </cell>
          <cell r="P67">
            <v>16.042634599617383</v>
          </cell>
          <cell r="Q67">
            <v>14.104459226410446</v>
          </cell>
        </row>
        <row r="69">
          <cell r="C69">
            <v>42.5</v>
          </cell>
          <cell r="D69">
            <v>48.1</v>
          </cell>
          <cell r="E69">
            <v>47.1</v>
          </cell>
          <cell r="F69">
            <v>137.69999999999999</v>
          </cell>
          <cell r="G69">
            <v>52.1</v>
          </cell>
          <cell r="H69">
            <v>45.7</v>
          </cell>
          <cell r="I69">
            <v>44.9</v>
          </cell>
          <cell r="J69">
            <v>142.70000000000002</v>
          </cell>
          <cell r="K69">
            <v>46.2</v>
          </cell>
          <cell r="L69">
            <v>42.7</v>
          </cell>
          <cell r="M69">
            <v>45</v>
          </cell>
          <cell r="N69">
            <v>133.9</v>
          </cell>
          <cell r="O69">
            <v>49.1</v>
          </cell>
          <cell r="P69">
            <v>55</v>
          </cell>
          <cell r="Q69">
            <v>59.5</v>
          </cell>
        </row>
        <row r="70">
          <cell r="C70">
            <v>6.5304240934234787</v>
          </cell>
          <cell r="D70">
            <v>6.1595594826482269</v>
          </cell>
          <cell r="E70">
            <v>6.190851735015773</v>
          </cell>
          <cell r="F70">
            <v>6.2805017103762824</v>
          </cell>
          <cell r="G70">
            <v>6.6717889614547321</v>
          </cell>
          <cell r="H70">
            <v>5.8522217953643239</v>
          </cell>
          <cell r="I70">
            <v>5.9016824395373293</v>
          </cell>
          <cell r="J70">
            <v>6.1439765779729623</v>
          </cell>
          <cell r="K70">
            <v>5.7974651775630575</v>
          </cell>
          <cell r="L70">
            <v>5.4969104016477868</v>
          </cell>
          <cell r="M70">
            <v>6.7084078711985695</v>
          </cell>
          <cell r="N70">
            <v>5.9656939184673652</v>
          </cell>
          <cell r="O70">
            <v>6.1621485943775101</v>
          </cell>
          <cell r="P70">
            <v>7.5157146761410223</v>
          </cell>
          <cell r="Q70">
            <v>7.3293914757329395</v>
          </cell>
        </row>
        <row r="71">
          <cell r="C71">
            <v>-2</v>
          </cell>
          <cell r="D71">
            <v>-2</v>
          </cell>
          <cell r="E71">
            <v>-2</v>
          </cell>
          <cell r="F71">
            <v>-6</v>
          </cell>
          <cell r="G71">
            <v>-2</v>
          </cell>
          <cell r="H71">
            <v>-2</v>
          </cell>
          <cell r="I71">
            <v>-2</v>
          </cell>
          <cell r="J71">
            <v>-6</v>
          </cell>
          <cell r="K71">
            <v>-2</v>
          </cell>
          <cell r="L71">
            <v>-2</v>
          </cell>
          <cell r="M71">
            <v>-2</v>
          </cell>
          <cell r="N71">
            <v>-6</v>
          </cell>
          <cell r="O71">
            <v>-2</v>
          </cell>
          <cell r="P71">
            <v>-2</v>
          </cell>
          <cell r="Q71">
            <v>-2</v>
          </cell>
        </row>
        <row r="72">
          <cell r="C72">
            <v>40.5</v>
          </cell>
          <cell r="D72">
            <v>46.1</v>
          </cell>
          <cell r="E72">
            <v>45.1</v>
          </cell>
          <cell r="F72">
            <v>131.69999999999999</v>
          </cell>
          <cell r="G72">
            <v>50.1</v>
          </cell>
          <cell r="H72">
            <v>43.7</v>
          </cell>
          <cell r="I72">
            <v>42.9</v>
          </cell>
          <cell r="J72">
            <v>136.70000000000002</v>
          </cell>
          <cell r="K72">
            <v>44.2</v>
          </cell>
          <cell r="L72">
            <v>40.700000000000003</v>
          </cell>
          <cell r="M72">
            <v>43</v>
          </cell>
          <cell r="N72">
            <v>127.9</v>
          </cell>
          <cell r="O72">
            <v>47.1</v>
          </cell>
          <cell r="P72">
            <v>53</v>
          </cell>
          <cell r="Q72">
            <v>57.5</v>
          </cell>
        </row>
        <row r="73">
          <cell r="C73">
            <v>6.2231100184388444</v>
          </cell>
          <cell r="D73">
            <v>5.9034447432449744</v>
          </cell>
          <cell r="E73">
            <v>5.9279705573080976</v>
          </cell>
          <cell r="F73">
            <v>6.0136986301369859</v>
          </cell>
          <cell r="G73">
            <v>6.4156742220514786</v>
          </cell>
          <cell r="H73">
            <v>5.5961070559610713</v>
          </cell>
          <cell r="I73">
            <v>5.638801261829653</v>
          </cell>
          <cell r="J73">
            <v>5.8922413793103461</v>
          </cell>
          <cell r="K73">
            <v>5.5464926590538335</v>
          </cell>
          <cell r="L73">
            <v>5.2394438722966026</v>
          </cell>
          <cell r="M73">
            <v>6.4102564102564115</v>
          </cell>
          <cell r="N73">
            <v>5.7047279214986624</v>
          </cell>
          <cell r="O73">
            <v>5.9111445783132535</v>
          </cell>
          <cell r="P73">
            <v>7.2424159606449852</v>
          </cell>
          <cell r="Q73">
            <v>7.0830253757083028</v>
          </cell>
        </row>
        <row r="74">
          <cell r="C74">
            <v>650.79999999999995</v>
          </cell>
          <cell r="D74">
            <v>780.90000000000009</v>
          </cell>
          <cell r="E74">
            <v>760.80000000000007</v>
          </cell>
          <cell r="F74">
            <v>2192.5</v>
          </cell>
          <cell r="G74">
            <v>780.9</v>
          </cell>
          <cell r="H74">
            <v>780.90000000000009</v>
          </cell>
          <cell r="I74">
            <v>760.8</v>
          </cell>
          <cell r="J74">
            <v>2322.6</v>
          </cell>
          <cell r="K74">
            <v>796.9</v>
          </cell>
          <cell r="L74">
            <v>776.80000000000007</v>
          </cell>
          <cell r="M74">
            <v>670.80000000000007</v>
          </cell>
          <cell r="N74">
            <v>2244.5</v>
          </cell>
          <cell r="O74">
            <v>796.80000000000007</v>
          </cell>
          <cell r="P74">
            <v>731.8</v>
          </cell>
          <cell r="Q74">
            <v>811.8</v>
          </cell>
        </row>
        <row r="75">
          <cell r="C75">
            <v>71.957590657652133</v>
          </cell>
          <cell r="D75">
            <v>74.490971955436038</v>
          </cell>
          <cell r="E75">
            <v>75.933228180862258</v>
          </cell>
          <cell r="F75">
            <v>74.239452679589519</v>
          </cell>
          <cell r="G75">
            <v>75.989243180945067</v>
          </cell>
          <cell r="H75">
            <v>75.451402228198234</v>
          </cell>
          <cell r="I75">
            <v>75.814931650893811</v>
          </cell>
          <cell r="J75">
            <v>75.751313183501253</v>
          </cell>
          <cell r="K75">
            <v>75.517630819425278</v>
          </cell>
          <cell r="L75">
            <v>76.042739443872307</v>
          </cell>
          <cell r="M75">
            <v>76.803816338700059</v>
          </cell>
          <cell r="N75">
            <v>76.083760302962801</v>
          </cell>
          <cell r="O75">
            <v>75.238453815261053</v>
          </cell>
          <cell r="P75">
            <v>76.714949439737637</v>
          </cell>
          <cell r="Q75">
            <v>78.812515397881242</v>
          </cell>
        </row>
        <row r="76">
          <cell r="C76">
            <v>0.79999999999995453</v>
          </cell>
          <cell r="D76">
            <v>0.90000000000009095</v>
          </cell>
          <cell r="E76">
            <v>0.79999999999995453</v>
          </cell>
          <cell r="F76">
            <v>2.5</v>
          </cell>
          <cell r="G76">
            <v>0.89999999999997726</v>
          </cell>
          <cell r="H76">
            <v>0.90000000000009095</v>
          </cell>
          <cell r="I76">
            <v>0.79999999999995453</v>
          </cell>
          <cell r="J76">
            <v>2.5999999999999091</v>
          </cell>
          <cell r="K76">
            <v>0.90000000000009095</v>
          </cell>
          <cell r="L76">
            <v>0.79999999999995453</v>
          </cell>
          <cell r="M76">
            <v>0.79999999999995453</v>
          </cell>
          <cell r="N76">
            <v>2.5</v>
          </cell>
          <cell r="O76">
            <v>0.79999999999995453</v>
          </cell>
          <cell r="P76">
            <v>0.79999999999995453</v>
          </cell>
          <cell r="Q76">
            <v>0.79999999999995453</v>
          </cell>
        </row>
        <row r="78">
          <cell r="C78">
            <v>610.29999999999995</v>
          </cell>
          <cell r="D78">
            <v>734.8</v>
          </cell>
          <cell r="E78">
            <v>715.7</v>
          </cell>
          <cell r="F78">
            <v>2060.8000000000002</v>
          </cell>
          <cell r="G78">
            <v>730.8</v>
          </cell>
          <cell r="H78">
            <v>737.2</v>
          </cell>
          <cell r="I78">
            <v>717.90000000000009</v>
          </cell>
          <cell r="J78">
            <v>2185.9</v>
          </cell>
          <cell r="K78">
            <v>752.7</v>
          </cell>
          <cell r="L78">
            <v>736.09999999999991</v>
          </cell>
          <cell r="M78">
            <v>627.79999999999995</v>
          </cell>
          <cell r="N78">
            <v>2116.6000000000004</v>
          </cell>
          <cell r="O78">
            <v>749.7</v>
          </cell>
          <cell r="P78">
            <v>678.8</v>
          </cell>
          <cell r="Q78">
            <v>754.3</v>
          </cell>
        </row>
        <row r="79">
          <cell r="C79">
            <v>30</v>
          </cell>
          <cell r="D79">
            <v>38</v>
          </cell>
          <cell r="E79">
            <v>38</v>
          </cell>
          <cell r="G79">
            <v>10</v>
          </cell>
          <cell r="H79">
            <v>10</v>
          </cell>
          <cell r="I79">
            <v>10</v>
          </cell>
          <cell r="K79">
            <v>20</v>
          </cell>
          <cell r="L79">
            <v>38</v>
          </cell>
          <cell r="M79">
            <v>38</v>
          </cell>
          <cell r="O79">
            <v>38</v>
          </cell>
          <cell r="P79">
            <v>38</v>
          </cell>
          <cell r="Q79">
            <v>32</v>
          </cell>
        </row>
        <row r="80">
          <cell r="C80">
            <v>27</v>
          </cell>
          <cell r="D80">
            <v>35</v>
          </cell>
          <cell r="E80">
            <v>35</v>
          </cell>
          <cell r="G80">
            <v>7</v>
          </cell>
          <cell r="H80">
            <v>7</v>
          </cell>
          <cell r="I80">
            <v>7</v>
          </cell>
          <cell r="K80">
            <v>17</v>
          </cell>
          <cell r="L80">
            <v>35</v>
          </cell>
          <cell r="M80">
            <v>35</v>
          </cell>
          <cell r="O80">
            <v>35</v>
          </cell>
          <cell r="P80">
            <v>35</v>
          </cell>
          <cell r="Q80">
            <v>29</v>
          </cell>
        </row>
        <row r="81">
          <cell r="C81">
            <v>3</v>
          </cell>
          <cell r="D81">
            <v>3</v>
          </cell>
          <cell r="E81">
            <v>3</v>
          </cell>
          <cell r="G81">
            <v>3</v>
          </cell>
          <cell r="H81">
            <v>3</v>
          </cell>
          <cell r="I81">
            <v>3</v>
          </cell>
          <cell r="K81">
            <v>3</v>
          </cell>
          <cell r="L81">
            <v>3</v>
          </cell>
          <cell r="M81">
            <v>3</v>
          </cell>
          <cell r="O81">
            <v>3</v>
          </cell>
          <cell r="P81">
            <v>3</v>
          </cell>
          <cell r="Q81">
            <v>3</v>
          </cell>
        </row>
        <row r="83">
          <cell r="C83">
            <v>11</v>
          </cell>
          <cell r="D83">
            <v>19</v>
          </cell>
          <cell r="E83">
            <v>13</v>
          </cell>
          <cell r="G83">
            <v>10</v>
          </cell>
          <cell r="H83">
            <v>8</v>
          </cell>
          <cell r="I83">
            <v>10</v>
          </cell>
          <cell r="K83">
            <v>13</v>
          </cell>
          <cell r="L83">
            <v>17</v>
          </cell>
          <cell r="M83">
            <v>19</v>
          </cell>
          <cell r="O83">
            <v>19</v>
          </cell>
          <cell r="P83">
            <v>17</v>
          </cell>
          <cell r="Q83">
            <v>19</v>
          </cell>
        </row>
        <row r="84">
          <cell r="C84">
            <v>14</v>
          </cell>
          <cell r="D84">
            <v>23</v>
          </cell>
          <cell r="E84">
            <v>15</v>
          </cell>
          <cell r="G84">
            <v>13</v>
          </cell>
          <cell r="H84">
            <v>10</v>
          </cell>
          <cell r="I84">
            <v>13</v>
          </cell>
          <cell r="K84">
            <v>15</v>
          </cell>
          <cell r="L84">
            <v>21</v>
          </cell>
          <cell r="M84">
            <v>23</v>
          </cell>
          <cell r="O84">
            <v>23</v>
          </cell>
          <cell r="P84">
            <v>21</v>
          </cell>
          <cell r="Q84">
            <v>23</v>
          </cell>
        </row>
        <row r="85">
          <cell r="C85">
            <v>25</v>
          </cell>
          <cell r="D85">
            <v>42</v>
          </cell>
          <cell r="E85">
            <v>28</v>
          </cell>
          <cell r="G85">
            <v>23</v>
          </cell>
          <cell r="H85">
            <v>18</v>
          </cell>
          <cell r="I85">
            <v>23</v>
          </cell>
          <cell r="K85">
            <v>28</v>
          </cell>
          <cell r="L85">
            <v>38</v>
          </cell>
          <cell r="M85">
            <v>42</v>
          </cell>
          <cell r="O85">
            <v>42</v>
          </cell>
          <cell r="P85">
            <v>38</v>
          </cell>
          <cell r="Q85">
            <v>42</v>
          </cell>
        </row>
        <row r="87">
          <cell r="C87">
            <v>-5</v>
          </cell>
          <cell r="D87">
            <v>4</v>
          </cell>
          <cell r="E87">
            <v>-10</v>
          </cell>
          <cell r="G87">
            <v>13</v>
          </cell>
          <cell r="H87">
            <v>8</v>
          </cell>
          <cell r="I87">
            <v>13</v>
          </cell>
          <cell r="K87">
            <v>8</v>
          </cell>
          <cell r="L87">
            <v>0</v>
          </cell>
          <cell r="M87">
            <v>4</v>
          </cell>
          <cell r="O87">
            <v>4</v>
          </cell>
          <cell r="P87">
            <v>0</v>
          </cell>
          <cell r="Q87">
            <v>10</v>
          </cell>
        </row>
        <row r="88">
          <cell r="C88">
            <v>8</v>
          </cell>
          <cell r="D88">
            <v>-6</v>
          </cell>
          <cell r="E88">
            <v>16</v>
          </cell>
          <cell r="G88">
            <v>-20</v>
          </cell>
          <cell r="H88">
            <v>-12</v>
          </cell>
          <cell r="I88">
            <v>-20</v>
          </cell>
          <cell r="K88">
            <v>-12</v>
          </cell>
          <cell r="L88">
            <v>0</v>
          </cell>
          <cell r="M88">
            <v>-6</v>
          </cell>
          <cell r="O88">
            <v>-6</v>
          </cell>
          <cell r="P88">
            <v>0</v>
          </cell>
          <cell r="Q88">
            <v>-16</v>
          </cell>
        </row>
        <row r="89">
          <cell r="C89">
            <v>-3</v>
          </cell>
          <cell r="D89">
            <v>2</v>
          </cell>
          <cell r="E89">
            <v>-6</v>
          </cell>
          <cell r="G89">
            <v>7</v>
          </cell>
          <cell r="H89">
            <v>4</v>
          </cell>
          <cell r="I89">
            <v>7</v>
          </cell>
          <cell r="K89">
            <v>4</v>
          </cell>
          <cell r="L89">
            <v>0</v>
          </cell>
          <cell r="M89">
            <v>2</v>
          </cell>
          <cell r="O89">
            <v>2</v>
          </cell>
          <cell r="P89">
            <v>0</v>
          </cell>
          <cell r="Q89">
            <v>6</v>
          </cell>
        </row>
        <row r="90">
          <cell r="C90">
            <v>40.5</v>
          </cell>
          <cell r="D90">
            <v>46.1</v>
          </cell>
          <cell r="E90">
            <v>45.1</v>
          </cell>
          <cell r="F90">
            <v>131.69999999999999</v>
          </cell>
          <cell r="G90">
            <v>50.1</v>
          </cell>
          <cell r="H90">
            <v>43.7</v>
          </cell>
          <cell r="I90">
            <v>42.9</v>
          </cell>
          <cell r="J90">
            <v>136.70000000000002</v>
          </cell>
          <cell r="K90">
            <v>44.2</v>
          </cell>
          <cell r="L90">
            <v>40.700000000000003</v>
          </cell>
          <cell r="M90">
            <v>43</v>
          </cell>
          <cell r="N90">
            <v>127.9</v>
          </cell>
          <cell r="O90">
            <v>47.1</v>
          </cell>
          <cell r="P90">
            <v>53</v>
          </cell>
          <cell r="Q90">
            <v>57.5</v>
          </cell>
        </row>
        <row r="92">
          <cell r="C92">
            <v>650.79999999999995</v>
          </cell>
          <cell r="D92">
            <v>780.9</v>
          </cell>
          <cell r="E92">
            <v>760.80000000000007</v>
          </cell>
          <cell r="F92">
            <v>2192.5</v>
          </cell>
          <cell r="G92">
            <v>780.9</v>
          </cell>
          <cell r="H92">
            <v>780.90000000000009</v>
          </cell>
          <cell r="I92">
            <v>760.80000000000007</v>
          </cell>
          <cell r="J92">
            <v>2322.6</v>
          </cell>
          <cell r="K92">
            <v>796.90000000000009</v>
          </cell>
          <cell r="L92">
            <v>776.8</v>
          </cell>
          <cell r="M92">
            <v>670.8</v>
          </cell>
          <cell r="N92">
            <v>2244.5000000000005</v>
          </cell>
          <cell r="O92">
            <v>796.80000000000007</v>
          </cell>
          <cell r="P92">
            <v>731.8</v>
          </cell>
          <cell r="Q92">
            <v>811.8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 plan rev 12 april 2004"/>
      <sheetName val="b plan rev 12 april 2004 orgina"/>
      <sheetName val="B.PLAN 04-05 (REV)"/>
    </sheetNames>
    <sheetDataSet>
      <sheetData sheetId="0">
        <row r="4">
          <cell r="D4">
            <v>38078</v>
          </cell>
          <cell r="E4">
            <v>38108</v>
          </cell>
          <cell r="F4">
            <v>38139</v>
          </cell>
          <cell r="G4">
            <v>38169</v>
          </cell>
          <cell r="H4">
            <v>38200</v>
          </cell>
          <cell r="I4">
            <v>38231</v>
          </cell>
          <cell r="J4">
            <v>38261</v>
          </cell>
          <cell r="K4">
            <v>38292</v>
          </cell>
          <cell r="L4">
            <v>38322</v>
          </cell>
          <cell r="M4">
            <v>38353</v>
          </cell>
          <cell r="N4">
            <v>38384</v>
          </cell>
          <cell r="O4">
            <v>38412</v>
          </cell>
        </row>
        <row r="5">
          <cell r="D5">
            <v>12</v>
          </cell>
          <cell r="E5">
            <v>17</v>
          </cell>
          <cell r="F5">
            <v>12</v>
          </cell>
          <cell r="G5">
            <v>17</v>
          </cell>
          <cell r="H5">
            <v>17</v>
          </cell>
          <cell r="I5">
            <v>12</v>
          </cell>
          <cell r="J5">
            <v>17</v>
          </cell>
          <cell r="K5">
            <v>12</v>
          </cell>
          <cell r="L5">
            <v>17</v>
          </cell>
          <cell r="M5">
            <v>17</v>
          </cell>
          <cell r="N5">
            <v>6</v>
          </cell>
          <cell r="O5">
            <v>19</v>
          </cell>
        </row>
        <row r="6">
          <cell r="D6">
            <v>18.001010894775391</v>
          </cell>
          <cell r="E6">
            <v>28.000213623046875</v>
          </cell>
          <cell r="F6">
            <v>18.001010894775391</v>
          </cell>
          <cell r="G6">
            <v>28.000213623046875</v>
          </cell>
          <cell r="H6">
            <v>28.000213623046875</v>
          </cell>
          <cell r="I6">
            <v>18.001010894775391</v>
          </cell>
          <cell r="J6">
            <v>28.000213623046875</v>
          </cell>
          <cell r="K6">
            <v>18.001010894775391</v>
          </cell>
          <cell r="L6">
            <v>28.000213623046875</v>
          </cell>
          <cell r="M6">
            <v>28.000213623046875</v>
          </cell>
          <cell r="N6">
            <v>9.0004043579101562</v>
          </cell>
          <cell r="O6">
            <v>31.000504493713379</v>
          </cell>
        </row>
        <row r="7">
          <cell r="D7">
            <v>350.00101089477539</v>
          </cell>
          <cell r="E7">
            <v>365.00021362304688</v>
          </cell>
          <cell r="F7">
            <v>350.00101089477539</v>
          </cell>
          <cell r="G7">
            <v>365.00021362304688</v>
          </cell>
          <cell r="H7">
            <v>365.00021362304688</v>
          </cell>
          <cell r="I7">
            <v>350.00101089477539</v>
          </cell>
          <cell r="J7">
            <v>365.00021362304688</v>
          </cell>
          <cell r="K7">
            <v>350.00101089477539</v>
          </cell>
          <cell r="L7">
            <v>365.00021362304688</v>
          </cell>
          <cell r="M7">
            <v>365.00021362304688</v>
          </cell>
          <cell r="N7">
            <v>335.00040435791016</v>
          </cell>
          <cell r="O7">
            <v>370.00050449371338</v>
          </cell>
        </row>
        <row r="10">
          <cell r="D10" t="str">
            <v>Apr'04</v>
          </cell>
          <cell r="E10" t="str">
            <v>May'04</v>
          </cell>
          <cell r="F10" t="str">
            <v>Jun'04</v>
          </cell>
          <cell r="G10" t="str">
            <v>Jul'04</v>
          </cell>
          <cell r="H10" t="str">
            <v>Aug'04</v>
          </cell>
          <cell r="I10" t="str">
            <v>Sep'04</v>
          </cell>
          <cell r="J10" t="str">
            <v>Oct'04</v>
          </cell>
          <cell r="K10" t="str">
            <v>Nov'04</v>
          </cell>
          <cell r="L10" t="str">
            <v>Dec'04</v>
          </cell>
          <cell r="M10" t="str">
            <v>Jan'05</v>
          </cell>
          <cell r="N10" t="str">
            <v>Feb'05</v>
          </cell>
          <cell r="O10" t="str">
            <v>Mar'05</v>
          </cell>
        </row>
        <row r="11">
          <cell r="D11">
            <v>30</v>
          </cell>
          <cell r="E11">
            <v>31</v>
          </cell>
          <cell r="F11">
            <v>30</v>
          </cell>
          <cell r="G11">
            <v>31</v>
          </cell>
          <cell r="H11">
            <v>31</v>
          </cell>
          <cell r="I11">
            <v>30</v>
          </cell>
          <cell r="J11">
            <v>31</v>
          </cell>
          <cell r="K11">
            <v>30</v>
          </cell>
          <cell r="L11">
            <v>31</v>
          </cell>
          <cell r="M11">
            <v>31</v>
          </cell>
          <cell r="N11">
            <v>28</v>
          </cell>
          <cell r="O11">
            <v>31</v>
          </cell>
        </row>
        <row r="12">
          <cell r="D12">
            <v>93.132900000000006</v>
          </cell>
          <cell r="E12">
            <v>96.673190000000005</v>
          </cell>
          <cell r="F12">
            <v>93.148200000000003</v>
          </cell>
          <cell r="G12">
            <v>94.813810000000004</v>
          </cell>
          <cell r="H12">
            <v>94.813810000000004</v>
          </cell>
          <cell r="I12">
            <v>90.7029</v>
          </cell>
          <cell r="J12">
            <v>90.393829999999994</v>
          </cell>
          <cell r="K12">
            <v>89.060699999999997</v>
          </cell>
          <cell r="L12">
            <v>92.990079999999992</v>
          </cell>
          <cell r="M12">
            <v>97.459970000000013</v>
          </cell>
          <cell r="N12">
            <v>87.821720000000013</v>
          </cell>
          <cell r="O12">
            <v>98.008049999999997</v>
          </cell>
        </row>
        <row r="13">
          <cell r="D13">
            <v>3.6132085821276374</v>
          </cell>
          <cell r="E13">
            <v>3.624899294656605</v>
          </cell>
          <cell r="F13">
            <v>3.6083499179244325</v>
          </cell>
          <cell r="G13">
            <v>3.5488835347680761</v>
          </cell>
          <cell r="H13">
            <v>3.5488835347680761</v>
          </cell>
          <cell r="I13">
            <v>3.5136245442263832</v>
          </cell>
          <cell r="J13">
            <v>3.3864161731043088</v>
          </cell>
          <cell r="K13">
            <v>3.4520926381820449</v>
          </cell>
          <cell r="L13">
            <v>3.4836792605232398</v>
          </cell>
          <cell r="M13">
            <v>3.6511635273777889</v>
          </cell>
          <cell r="N13">
            <v>3.5678223067691652</v>
          </cell>
          <cell r="O13">
            <v>3.6016955022134618</v>
          </cell>
        </row>
        <row r="14">
          <cell r="D14" t="str">
            <v>TMT/M</v>
          </cell>
          <cell r="E14" t="str">
            <v>TMT/M</v>
          </cell>
          <cell r="F14" t="str">
            <v>TMT/M</v>
          </cell>
          <cell r="G14" t="str">
            <v>TMT/M</v>
          </cell>
          <cell r="H14" t="str">
            <v>TMT/M</v>
          </cell>
          <cell r="I14" t="str">
            <v>TMT/M</v>
          </cell>
          <cell r="J14" t="str">
            <v>TMT/M</v>
          </cell>
          <cell r="K14" t="str">
            <v>TMT/M</v>
          </cell>
          <cell r="L14" t="str">
            <v>TMT/M</v>
          </cell>
          <cell r="M14" t="str">
            <v>TMT/M</v>
          </cell>
          <cell r="N14" t="str">
            <v>TMT/M</v>
          </cell>
          <cell r="O14" t="str">
            <v>TMT/M</v>
          </cell>
        </row>
        <row r="15">
          <cell r="D15">
            <v>320</v>
          </cell>
          <cell r="E15">
            <v>320</v>
          </cell>
          <cell r="F15">
            <v>320</v>
          </cell>
          <cell r="G15">
            <v>320</v>
          </cell>
          <cell r="H15">
            <v>320</v>
          </cell>
          <cell r="I15">
            <v>320</v>
          </cell>
          <cell r="J15">
            <v>320</v>
          </cell>
          <cell r="K15">
            <v>320</v>
          </cell>
          <cell r="L15">
            <v>320</v>
          </cell>
          <cell r="M15">
            <v>320</v>
          </cell>
          <cell r="N15">
            <v>320</v>
          </cell>
          <cell r="O15">
            <v>320</v>
          </cell>
        </row>
        <row r="16">
          <cell r="D16">
            <v>39.999901056289673</v>
          </cell>
          <cell r="E16">
            <v>39.999921202659607</v>
          </cell>
          <cell r="H16">
            <v>39.999921202659607</v>
          </cell>
          <cell r="I16">
            <v>39.999901056289673</v>
          </cell>
          <cell r="L16">
            <v>39.999921202659607</v>
          </cell>
          <cell r="M16">
            <v>39.999921202659607</v>
          </cell>
        </row>
        <row r="17">
          <cell r="D17">
            <v>12</v>
          </cell>
          <cell r="E17">
            <v>17</v>
          </cell>
          <cell r="F17">
            <v>51.999901056289602</v>
          </cell>
          <cell r="G17">
            <v>56.999901056289602</v>
          </cell>
          <cell r="H17">
            <v>17</v>
          </cell>
          <cell r="I17">
            <v>12</v>
          </cell>
          <cell r="J17">
            <v>56.999901056289602</v>
          </cell>
          <cell r="K17">
            <v>51.999901056289602</v>
          </cell>
          <cell r="L17">
            <v>17</v>
          </cell>
          <cell r="M17">
            <v>17</v>
          </cell>
          <cell r="N17">
            <v>45.999901056289602</v>
          </cell>
          <cell r="O17">
            <v>58.999901056289602</v>
          </cell>
        </row>
        <row r="18">
          <cell r="D18">
            <v>20.999999642372131</v>
          </cell>
          <cell r="E18">
            <v>20.999989211559296</v>
          </cell>
          <cell r="F18">
            <v>20.999999642372131</v>
          </cell>
          <cell r="G18">
            <v>20.999989211559296</v>
          </cell>
          <cell r="H18">
            <v>20.999989211559296</v>
          </cell>
          <cell r="I18">
            <v>20.999999642372131</v>
          </cell>
          <cell r="J18">
            <v>20.999989211559296</v>
          </cell>
          <cell r="K18">
            <v>20.999999642372131</v>
          </cell>
          <cell r="L18">
            <v>20.999989211559296</v>
          </cell>
          <cell r="M18">
            <v>20.999989211559296</v>
          </cell>
          <cell r="N18">
            <v>18.999987602233887</v>
          </cell>
          <cell r="O18">
            <v>20.999989211559296</v>
          </cell>
        </row>
        <row r="19">
          <cell r="D19">
            <v>82.001010894775391</v>
          </cell>
          <cell r="E19">
            <v>112.00021362304687</v>
          </cell>
          <cell r="F19">
            <v>112.0010137557983</v>
          </cell>
          <cell r="G19">
            <v>112.00023055076598</v>
          </cell>
          <cell r="H19">
            <v>112.00023055076598</v>
          </cell>
          <cell r="I19">
            <v>112.0010137557983</v>
          </cell>
          <cell r="J19">
            <v>112.00023055076598</v>
          </cell>
          <cell r="K19">
            <v>112.0010137557983</v>
          </cell>
          <cell r="L19">
            <v>47.000230550765977</v>
          </cell>
          <cell r="M19">
            <v>112.00023055076598</v>
          </cell>
          <cell r="N19">
            <v>85.000326156616154</v>
          </cell>
          <cell r="O19">
            <v>115.00058698654175</v>
          </cell>
        </row>
        <row r="20">
          <cell r="D20">
            <v>0</v>
          </cell>
          <cell r="E20">
            <v>0</v>
          </cell>
          <cell r="F20">
            <v>75</v>
          </cell>
          <cell r="G20">
            <v>90.000128507614136</v>
          </cell>
          <cell r="H20">
            <v>90.000128507614136</v>
          </cell>
          <cell r="N20">
            <v>0</v>
          </cell>
          <cell r="O20">
            <v>0</v>
          </cell>
        </row>
        <row r="21">
          <cell r="D21">
            <v>75</v>
          </cell>
          <cell r="E21">
            <v>90.000128507614136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44.999909043312073</v>
          </cell>
          <cell r="K21">
            <v>30</v>
          </cell>
          <cell r="L21">
            <v>-9.0956687998300367E-5</v>
          </cell>
          <cell r="M21">
            <v>44.999909043312073</v>
          </cell>
          <cell r="N21">
            <v>65.000039100646973</v>
          </cell>
          <cell r="O21">
            <v>100.00011157989502</v>
          </cell>
        </row>
        <row r="22">
          <cell r="D22">
            <v>90</v>
          </cell>
          <cell r="E22">
            <v>90.000128507614136</v>
          </cell>
          <cell r="F22">
            <v>90</v>
          </cell>
          <cell r="G22">
            <v>90.000128507614136</v>
          </cell>
          <cell r="H22">
            <v>90.000128507614136</v>
          </cell>
          <cell r="I22">
            <v>90</v>
          </cell>
          <cell r="J22">
            <v>90.000128507614136</v>
          </cell>
          <cell r="K22">
            <v>90</v>
          </cell>
          <cell r="L22">
            <v>90.000128507614136</v>
          </cell>
          <cell r="M22">
            <v>90.000128507614136</v>
          </cell>
          <cell r="N22">
            <v>90.000117301940918</v>
          </cell>
          <cell r="O22">
            <v>90.000128507614136</v>
          </cell>
        </row>
        <row r="23">
          <cell r="D23">
            <v>90</v>
          </cell>
          <cell r="E23">
            <v>90.000128507614136</v>
          </cell>
          <cell r="F23">
            <v>90</v>
          </cell>
          <cell r="G23">
            <v>90.000128507614136</v>
          </cell>
          <cell r="H23">
            <v>90.000128507614136</v>
          </cell>
          <cell r="I23">
            <v>165</v>
          </cell>
          <cell r="J23">
            <v>135.00003755092621</v>
          </cell>
          <cell r="K23">
            <v>135</v>
          </cell>
          <cell r="L23">
            <v>135.00003755092621</v>
          </cell>
          <cell r="M23">
            <v>135.00003755092621</v>
          </cell>
          <cell r="N23">
            <v>90.000117301940918</v>
          </cell>
          <cell r="O23">
            <v>90.000128507614136</v>
          </cell>
        </row>
        <row r="24">
          <cell r="D24">
            <v>320</v>
          </cell>
          <cell r="E24">
            <v>320</v>
          </cell>
          <cell r="F24">
            <v>320</v>
          </cell>
          <cell r="G24">
            <v>320</v>
          </cell>
          <cell r="H24">
            <v>320</v>
          </cell>
          <cell r="I24">
            <v>320</v>
          </cell>
          <cell r="J24">
            <v>320</v>
          </cell>
          <cell r="K24">
            <v>320</v>
          </cell>
          <cell r="L24">
            <v>320</v>
          </cell>
          <cell r="M24">
            <v>320</v>
          </cell>
          <cell r="N24">
            <v>320</v>
          </cell>
          <cell r="O24">
            <v>320</v>
          </cell>
        </row>
        <row r="25">
          <cell r="D25">
            <v>0.43835561698341974</v>
          </cell>
          <cell r="E25">
            <v>0.4102561422433792</v>
          </cell>
          <cell r="F25">
            <v>0.42105212495658739</v>
          </cell>
          <cell r="G25">
            <v>0.41025614393629006</v>
          </cell>
          <cell r="H25">
            <v>0.41025613333992272</v>
          </cell>
          <cell r="I25">
            <v>0.42105212495658734</v>
          </cell>
          <cell r="J25">
            <v>0.41025630720819561</v>
          </cell>
          <cell r="K25">
            <v>0.42105212495658739</v>
          </cell>
          <cell r="L25">
            <v>0.47761178627452516</v>
          </cell>
          <cell r="M25">
            <v>0.41025629661181989</v>
          </cell>
          <cell r="N25">
            <v>0.44755214176500152</v>
          </cell>
          <cell r="O25">
            <v>0.4025152950096017</v>
          </cell>
        </row>
        <row r="26">
          <cell r="D26">
            <v>155.00091159343719</v>
          </cell>
          <cell r="E26">
            <v>190.00012403726578</v>
          </cell>
          <cell r="F26">
            <v>185.00091445446003</v>
          </cell>
          <cell r="G26">
            <v>190.00012081861487</v>
          </cell>
          <cell r="H26">
            <v>190.00014096498489</v>
          </cell>
          <cell r="I26">
            <v>185.00091445446009</v>
          </cell>
          <cell r="J26">
            <v>190.00012081861487</v>
          </cell>
          <cell r="K26">
            <v>185.00091445446003</v>
          </cell>
          <cell r="L26">
            <v>125.00014096498488</v>
          </cell>
          <cell r="M26">
            <v>190.00014096498489</v>
          </cell>
          <cell r="N26">
            <v>150.00021481513966</v>
          </cell>
          <cell r="O26">
            <v>195.00047725439066</v>
          </cell>
        </row>
        <row r="27">
          <cell r="D27">
            <v>0.14109709851227192</v>
          </cell>
          <cell r="E27">
            <v>0.17051296916410147</v>
          </cell>
          <cell r="F27">
            <v>0.17500112285212252</v>
          </cell>
          <cell r="G27">
            <v>0.17051299156990854</v>
          </cell>
          <cell r="H27">
            <v>0.17051298716578608</v>
          </cell>
          <cell r="I27">
            <v>0.17500112285212249</v>
          </cell>
          <cell r="J27">
            <v>0.17051305942990641</v>
          </cell>
          <cell r="K27">
            <v>0.17500112285212252</v>
          </cell>
          <cell r="L27">
            <v>0.10149283258670139</v>
          </cell>
          <cell r="M27">
            <v>0.17051305502578046</v>
          </cell>
          <cell r="N27">
            <v>0.14545488489689215</v>
          </cell>
          <cell r="O27">
            <v>0.17106972515579516</v>
          </cell>
        </row>
        <row r="28">
          <cell r="D28">
            <v>255</v>
          </cell>
          <cell r="E28">
            <v>270.00038552284241</v>
          </cell>
          <cell r="F28">
            <v>255</v>
          </cell>
          <cell r="G28">
            <v>270.00038552284241</v>
          </cell>
          <cell r="H28">
            <v>270.00038552284241</v>
          </cell>
          <cell r="I28">
            <v>255</v>
          </cell>
          <cell r="J28">
            <v>270.00007510185242</v>
          </cell>
          <cell r="K28">
            <v>255</v>
          </cell>
          <cell r="L28">
            <v>225.00007510185236</v>
          </cell>
          <cell r="M28">
            <v>270.00007510185242</v>
          </cell>
          <cell r="N28">
            <v>245.00027370452881</v>
          </cell>
          <cell r="O28">
            <v>280.00036859512329</v>
          </cell>
        </row>
        <row r="29">
          <cell r="D29">
            <v>0.4041089488674301</v>
          </cell>
          <cell r="E29">
            <v>0.3974360310358398</v>
          </cell>
          <cell r="F29">
            <v>0.33552591207478061</v>
          </cell>
          <cell r="G29">
            <v>0.34615411570597826</v>
          </cell>
          <cell r="H29">
            <v>0.39743602241060783</v>
          </cell>
          <cell r="I29">
            <v>0.38815729750541805</v>
          </cell>
          <cell r="J29">
            <v>0.34615385549131705</v>
          </cell>
          <cell r="K29">
            <v>0.33552591207478061</v>
          </cell>
          <cell r="L29">
            <v>0.39552225499293919</v>
          </cell>
          <cell r="M29">
            <v>0.3974357826048967</v>
          </cell>
          <cell r="N29">
            <v>0.34265749134210455</v>
          </cell>
          <cell r="O29">
            <v>0.35220134677457271</v>
          </cell>
        </row>
        <row r="30">
          <cell r="D30">
            <v>730.00091159343719</v>
          </cell>
          <cell r="E30">
            <v>780.00050956010818</v>
          </cell>
          <cell r="F30">
            <v>760.00091445446003</v>
          </cell>
          <cell r="G30">
            <v>780.00050634145725</v>
          </cell>
          <cell r="H30">
            <v>780.0005264878273</v>
          </cell>
          <cell r="I30">
            <v>760.00091445446014</v>
          </cell>
          <cell r="J30">
            <v>780.00019592046726</v>
          </cell>
          <cell r="K30">
            <v>760.00091445446003</v>
          </cell>
          <cell r="L30">
            <v>670.00021606683731</v>
          </cell>
          <cell r="M30">
            <v>780.00021606683731</v>
          </cell>
          <cell r="N30">
            <v>715.00048851966847</v>
          </cell>
          <cell r="O30">
            <v>795.00084584951401</v>
          </cell>
        </row>
        <row r="31">
          <cell r="D31" t="e">
            <v>#N/A</v>
          </cell>
          <cell r="E31" t="e">
            <v>#N/A</v>
          </cell>
          <cell r="F31" t="e">
            <v>#N/A</v>
          </cell>
          <cell r="G31" t="e">
            <v>#N/A</v>
          </cell>
          <cell r="H31" t="e">
            <v>#N/A</v>
          </cell>
          <cell r="I31" t="e">
            <v>#N/A</v>
          </cell>
          <cell r="J31" t="e">
            <v>#N/A</v>
          </cell>
          <cell r="K31" t="e">
            <v>#N/A</v>
          </cell>
          <cell r="L31" t="e">
            <v>#N/A</v>
          </cell>
          <cell r="M31" t="e">
            <v>#N/A</v>
          </cell>
          <cell r="N31" t="e">
            <v>#N/A</v>
          </cell>
          <cell r="O31" t="e">
            <v>#N/A</v>
          </cell>
        </row>
        <row r="32">
          <cell r="D32">
            <v>0.98356166436312176</v>
          </cell>
          <cell r="E32">
            <v>0.97820514244332046</v>
          </cell>
          <cell r="F32">
            <v>0.93157915988349049</v>
          </cell>
          <cell r="G32">
            <v>0.92692325121217689</v>
          </cell>
          <cell r="H32">
            <v>0.97820514291631666</v>
          </cell>
          <cell r="I32">
            <v>0.98421054531412788</v>
          </cell>
          <cell r="J32">
            <v>0.92692322212941913</v>
          </cell>
          <cell r="K32">
            <v>0.93157915988349049</v>
          </cell>
          <cell r="L32">
            <v>0.97462687385416569</v>
          </cell>
          <cell r="M32">
            <v>0.97820513424249711</v>
          </cell>
          <cell r="N32">
            <v>0.93566451800399819</v>
          </cell>
          <cell r="O32">
            <v>0.92578636693996963</v>
          </cell>
        </row>
        <row r="33">
          <cell r="D33">
            <v>24.333363719781239</v>
          </cell>
          <cell r="E33">
            <v>25.161306760003491</v>
          </cell>
          <cell r="F33">
            <v>25.333363815148669</v>
          </cell>
          <cell r="G33">
            <v>25.161306656176041</v>
          </cell>
          <cell r="H33">
            <v>25.161307306058944</v>
          </cell>
          <cell r="I33">
            <v>25.333363815148672</v>
          </cell>
          <cell r="J33">
            <v>25.161296642595719</v>
          </cell>
          <cell r="K33">
            <v>25.333363815148669</v>
          </cell>
          <cell r="L33">
            <v>21.61291019570443</v>
          </cell>
          <cell r="M33">
            <v>25.161297292478622</v>
          </cell>
          <cell r="N33">
            <v>25.535731732845303</v>
          </cell>
          <cell r="O33">
            <v>25.645188575790776</v>
          </cell>
        </row>
        <row r="35">
          <cell r="D35">
            <v>0.8</v>
          </cell>
          <cell r="E35">
            <v>0.9</v>
          </cell>
          <cell r="F35">
            <v>0.8</v>
          </cell>
          <cell r="G35">
            <v>0.9</v>
          </cell>
          <cell r="H35">
            <v>0.9</v>
          </cell>
          <cell r="I35">
            <v>0.8</v>
          </cell>
          <cell r="J35">
            <v>0.9</v>
          </cell>
          <cell r="K35">
            <v>0.8</v>
          </cell>
          <cell r="L35">
            <v>0.8</v>
          </cell>
          <cell r="M35">
            <v>0.8</v>
          </cell>
          <cell r="N35">
            <v>0.8</v>
          </cell>
          <cell r="O35">
            <v>0.8</v>
          </cell>
        </row>
        <row r="36">
          <cell r="D36">
            <v>1.2648308649659157</v>
          </cell>
          <cell r="E36">
            <v>1.2177050933241844</v>
          </cell>
          <cell r="F36">
            <v>1.7695152014493942</v>
          </cell>
          <cell r="G36">
            <v>1.6414202749729156</v>
          </cell>
          <cell r="H36">
            <v>1.6414202749729156</v>
          </cell>
          <cell r="I36">
            <v>1.6420993208885193</v>
          </cell>
          <cell r="J36">
            <v>0.64263005740940571</v>
          </cell>
          <cell r="K36">
            <v>0.85703641176223755</v>
          </cell>
          <cell r="L36">
            <v>0.86687682941555977</v>
          </cell>
          <cell r="M36">
            <v>1.5354535430669785</v>
          </cell>
          <cell r="N36">
            <v>1.3008194714784622</v>
          </cell>
          <cell r="O36">
            <v>1.4361800327897072</v>
          </cell>
        </row>
        <row r="37">
          <cell r="D37">
            <v>42.500084638595581</v>
          </cell>
          <cell r="E37">
            <v>43.916754126548767</v>
          </cell>
          <cell r="F37">
            <v>42.500084638595581</v>
          </cell>
          <cell r="G37">
            <v>43.916754126548767</v>
          </cell>
          <cell r="H37">
            <v>43.916754126548767</v>
          </cell>
          <cell r="I37">
            <v>42.500084638595581</v>
          </cell>
          <cell r="J37">
            <v>43.916754126548767</v>
          </cell>
          <cell r="K37">
            <v>42.500084638595581</v>
          </cell>
          <cell r="L37">
            <v>43.916754126548767</v>
          </cell>
          <cell r="M37">
            <v>43.916754126548767</v>
          </cell>
          <cell r="N37">
            <v>39.666745662689209</v>
          </cell>
          <cell r="O37">
            <v>43.916754126548767</v>
          </cell>
        </row>
        <row r="38">
          <cell r="D38">
            <v>44.564915503561494</v>
          </cell>
          <cell r="E38">
            <v>46.03445921987295</v>
          </cell>
          <cell r="F38">
            <v>45.069599840044972</v>
          </cell>
          <cell r="G38">
            <v>46.458174401521681</v>
          </cell>
          <cell r="H38">
            <v>46.458174401521681</v>
          </cell>
          <cell r="I38">
            <v>44.942183959484097</v>
          </cell>
          <cell r="J38">
            <v>45.459384183958171</v>
          </cell>
          <cell r="K38">
            <v>44.157121050357816</v>
          </cell>
          <cell r="L38">
            <v>45.583630955964324</v>
          </cell>
          <cell r="M38">
            <v>46.252207669615743</v>
          </cell>
          <cell r="N38">
            <v>41.767565134167668</v>
          </cell>
          <cell r="O38">
            <v>46.152934159338471</v>
          </cell>
        </row>
        <row r="39">
          <cell r="D39">
            <v>58.252103183005588</v>
          </cell>
          <cell r="E39">
            <v>60.187619604155898</v>
          </cell>
          <cell r="F39">
            <v>58.465281846736211</v>
          </cell>
          <cell r="G39">
            <v>60.366596896884325</v>
          </cell>
          <cell r="H39">
            <v>60.366596896884325</v>
          </cell>
          <cell r="I39">
            <v>58.411461378787294</v>
          </cell>
          <cell r="J39">
            <v>59.9447079089855</v>
          </cell>
          <cell r="K39">
            <v>58.079850805972356</v>
          </cell>
          <cell r="L39">
            <v>59.996482846066833</v>
          </cell>
          <cell r="M39">
            <v>60.278889649913189</v>
          </cell>
          <cell r="N39">
            <v>54.442353875041057</v>
          </cell>
          <cell r="O39">
            <v>60.236956519172075</v>
          </cell>
        </row>
        <row r="40">
          <cell r="D40">
            <v>730.80091159343715</v>
          </cell>
          <cell r="E40">
            <v>780.90050956010816</v>
          </cell>
          <cell r="F40">
            <v>760.80091445445998</v>
          </cell>
          <cell r="G40">
            <v>780.90050634145723</v>
          </cell>
          <cell r="H40">
            <v>780.90052648782728</v>
          </cell>
          <cell r="I40">
            <v>760.8009144544601</v>
          </cell>
          <cell r="J40">
            <v>780.90019592046724</v>
          </cell>
          <cell r="K40">
            <v>760.80091445445998</v>
          </cell>
          <cell r="L40">
            <v>670.80021606683727</v>
          </cell>
          <cell r="M40">
            <v>780.80021606683727</v>
          </cell>
          <cell r="N40">
            <v>715.80048851966842</v>
          </cell>
          <cell r="O40">
            <v>795.80084584951396</v>
          </cell>
        </row>
        <row r="42">
          <cell r="D42" t="str">
            <v>Apr'04</v>
          </cell>
          <cell r="E42" t="str">
            <v>May'04</v>
          </cell>
          <cell r="F42" t="str">
            <v>Jun'04</v>
          </cell>
          <cell r="G42" t="str">
            <v>Jul'04</v>
          </cell>
          <cell r="H42" t="str">
            <v>Aug'04</v>
          </cell>
          <cell r="I42" t="str">
            <v>Sep'04</v>
          </cell>
          <cell r="J42" t="str">
            <v>Oct'04</v>
          </cell>
          <cell r="K42" t="str">
            <v>Nov'04</v>
          </cell>
          <cell r="L42" t="str">
            <v>Dec'04</v>
          </cell>
          <cell r="M42" t="str">
            <v>Jan'05</v>
          </cell>
          <cell r="N42" t="str">
            <v>Feb'05</v>
          </cell>
          <cell r="O42" t="str">
            <v>Mar'05</v>
          </cell>
        </row>
        <row r="43">
          <cell r="D43">
            <v>30</v>
          </cell>
          <cell r="E43">
            <v>31</v>
          </cell>
          <cell r="F43">
            <v>30</v>
          </cell>
          <cell r="G43">
            <v>31</v>
          </cell>
          <cell r="H43">
            <v>31</v>
          </cell>
          <cell r="I43">
            <v>30</v>
          </cell>
          <cell r="J43">
            <v>31</v>
          </cell>
          <cell r="K43">
            <v>30</v>
          </cell>
          <cell r="L43">
            <v>31</v>
          </cell>
          <cell r="M43">
            <v>31</v>
          </cell>
          <cell r="N43">
            <v>28</v>
          </cell>
          <cell r="O43">
            <v>31</v>
          </cell>
        </row>
        <row r="44">
          <cell r="D44">
            <v>2</v>
          </cell>
          <cell r="E44">
            <v>2</v>
          </cell>
          <cell r="F44">
            <v>2</v>
          </cell>
          <cell r="G44">
            <v>2</v>
          </cell>
          <cell r="H44">
            <v>2</v>
          </cell>
          <cell r="I44">
            <v>2</v>
          </cell>
          <cell r="J44">
            <v>2</v>
          </cell>
          <cell r="K44">
            <v>2</v>
          </cell>
          <cell r="L44">
            <v>2</v>
          </cell>
          <cell r="M44">
            <v>2</v>
          </cell>
          <cell r="N44">
            <v>2</v>
          </cell>
          <cell r="O44">
            <v>2</v>
          </cell>
        </row>
        <row r="45">
          <cell r="D45">
            <v>30</v>
          </cell>
          <cell r="E45">
            <v>30</v>
          </cell>
          <cell r="F45">
            <v>31</v>
          </cell>
          <cell r="G45">
            <v>32</v>
          </cell>
          <cell r="H45">
            <v>32</v>
          </cell>
          <cell r="I45">
            <v>31</v>
          </cell>
          <cell r="J45">
            <v>29.97369647026062</v>
          </cell>
          <cell r="K45">
            <v>30</v>
          </cell>
          <cell r="L45">
            <v>27</v>
          </cell>
          <cell r="M45">
            <v>32</v>
          </cell>
          <cell r="N45">
            <v>21.020469856262199</v>
          </cell>
          <cell r="O45">
            <v>23</v>
          </cell>
        </row>
        <row r="46">
          <cell r="D46">
            <v>21.766232053935767</v>
          </cell>
          <cell r="E46">
            <v>24.131822588294668</v>
          </cell>
          <cell r="F46">
            <v>32.796504537761486</v>
          </cell>
          <cell r="G46">
            <v>16.976399870961892</v>
          </cell>
          <cell r="H46">
            <v>21.97642001733179</v>
          </cell>
          <cell r="I46">
            <v>10.548473338782721</v>
          </cell>
          <cell r="J46">
            <v>25.731656669676077</v>
          </cell>
          <cell r="K46">
            <v>38.217787139118258</v>
          </cell>
          <cell r="L46">
            <v>29.837037261575372</v>
          </cell>
          <cell r="M46">
            <v>28.5499715544283</v>
          </cell>
          <cell r="N46">
            <v>16.840499511360811</v>
          </cell>
          <cell r="O46">
            <v>26.522163823246668</v>
          </cell>
        </row>
        <row r="47">
          <cell r="D47">
            <v>36</v>
          </cell>
          <cell r="E47">
            <v>36</v>
          </cell>
          <cell r="F47">
            <v>36</v>
          </cell>
          <cell r="G47">
            <v>36</v>
          </cell>
          <cell r="H47">
            <v>36</v>
          </cell>
          <cell r="I47">
            <v>36</v>
          </cell>
          <cell r="J47">
            <v>36</v>
          </cell>
          <cell r="K47">
            <v>36</v>
          </cell>
          <cell r="L47">
            <v>36</v>
          </cell>
          <cell r="M47">
            <v>36</v>
          </cell>
          <cell r="N47">
            <v>30</v>
          </cell>
          <cell r="O47">
            <v>36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D49">
            <v>18</v>
          </cell>
          <cell r="E49">
            <v>18</v>
          </cell>
          <cell r="F49">
            <v>18</v>
          </cell>
          <cell r="G49">
            <v>18</v>
          </cell>
          <cell r="H49">
            <v>18</v>
          </cell>
          <cell r="I49">
            <v>18</v>
          </cell>
          <cell r="J49">
            <v>18</v>
          </cell>
          <cell r="K49">
            <v>18</v>
          </cell>
          <cell r="L49">
            <v>18</v>
          </cell>
          <cell r="M49">
            <v>18</v>
          </cell>
          <cell r="N49">
            <v>18</v>
          </cell>
          <cell r="O49">
            <v>18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D51">
            <v>30</v>
          </cell>
          <cell r="E51">
            <v>31</v>
          </cell>
          <cell r="F51">
            <v>30</v>
          </cell>
          <cell r="G51">
            <v>31</v>
          </cell>
          <cell r="H51">
            <v>31</v>
          </cell>
          <cell r="I51">
            <v>30</v>
          </cell>
          <cell r="J51">
            <v>31</v>
          </cell>
          <cell r="K51">
            <v>30</v>
          </cell>
          <cell r="L51">
            <v>31</v>
          </cell>
          <cell r="M51">
            <v>31</v>
          </cell>
          <cell r="N51">
            <v>28</v>
          </cell>
          <cell r="O51">
            <v>31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D53">
            <v>50</v>
          </cell>
          <cell r="E53">
            <v>50</v>
          </cell>
          <cell r="F53">
            <v>50</v>
          </cell>
          <cell r="G53">
            <v>50</v>
          </cell>
          <cell r="H53">
            <v>50</v>
          </cell>
          <cell r="I53">
            <v>50</v>
          </cell>
          <cell r="J53">
            <v>45</v>
          </cell>
          <cell r="K53">
            <v>45</v>
          </cell>
          <cell r="L53">
            <v>40</v>
          </cell>
          <cell r="M53">
            <v>50</v>
          </cell>
          <cell r="N53">
            <v>50</v>
          </cell>
          <cell r="O53">
            <v>50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D55">
            <v>3</v>
          </cell>
          <cell r="E55">
            <v>3.2</v>
          </cell>
          <cell r="F55">
            <v>3</v>
          </cell>
          <cell r="G55">
            <v>3.2</v>
          </cell>
          <cell r="H55">
            <v>3.2</v>
          </cell>
          <cell r="I55">
            <v>3</v>
          </cell>
          <cell r="J55">
            <v>3.2</v>
          </cell>
          <cell r="N55">
            <v>3</v>
          </cell>
          <cell r="O55">
            <v>3.2</v>
          </cell>
        </row>
        <row r="56">
          <cell r="D56">
            <v>2</v>
          </cell>
          <cell r="E56">
            <v>2</v>
          </cell>
          <cell r="F56">
            <v>2</v>
          </cell>
          <cell r="G56">
            <v>2</v>
          </cell>
          <cell r="H56">
            <v>2</v>
          </cell>
          <cell r="I56">
            <v>2</v>
          </cell>
          <cell r="J56">
            <v>2</v>
          </cell>
          <cell r="K56">
            <v>0</v>
          </cell>
          <cell r="L56">
            <v>0</v>
          </cell>
          <cell r="N56">
            <v>2</v>
          </cell>
          <cell r="O56">
            <v>2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D58">
            <v>6</v>
          </cell>
          <cell r="E58">
            <v>6</v>
          </cell>
          <cell r="F58">
            <v>6</v>
          </cell>
          <cell r="G58">
            <v>6</v>
          </cell>
          <cell r="H58">
            <v>6</v>
          </cell>
          <cell r="I58">
            <v>6</v>
          </cell>
          <cell r="J58">
            <v>6</v>
          </cell>
          <cell r="N58">
            <v>6</v>
          </cell>
          <cell r="O58">
            <v>6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N59">
            <v>0</v>
          </cell>
          <cell r="O59">
            <v>0</v>
          </cell>
        </row>
        <row r="60">
          <cell r="D60">
            <v>0.7</v>
          </cell>
          <cell r="E60">
            <v>0.7</v>
          </cell>
          <cell r="F60">
            <v>0.7</v>
          </cell>
          <cell r="G60">
            <v>0.7</v>
          </cell>
          <cell r="H60">
            <v>0.7</v>
          </cell>
          <cell r="I60">
            <v>0.7</v>
          </cell>
          <cell r="J60">
            <v>0.8</v>
          </cell>
          <cell r="N60">
            <v>0.5</v>
          </cell>
          <cell r="O60">
            <v>0.5166676752269268</v>
          </cell>
        </row>
        <row r="61">
          <cell r="D61">
            <v>199.46623205393576</v>
          </cell>
          <cell r="E61">
            <v>203.03182258829466</v>
          </cell>
          <cell r="F61">
            <v>211.49650453776147</v>
          </cell>
          <cell r="G61">
            <v>197.8763998709619</v>
          </cell>
          <cell r="H61">
            <v>202.87642001733181</v>
          </cell>
          <cell r="I61">
            <v>189.2484733387827</v>
          </cell>
          <cell r="J61">
            <v>199.7053531399367</v>
          </cell>
          <cell r="K61">
            <v>199.21778713911826</v>
          </cell>
          <cell r="L61">
            <v>183.83703726157538</v>
          </cell>
          <cell r="M61">
            <v>197.54997155442828</v>
          </cell>
          <cell r="N61">
            <v>177.360969367623</v>
          </cell>
          <cell r="O61">
            <v>198.23883149847359</v>
          </cell>
        </row>
        <row r="62">
          <cell r="D62">
            <v>0.27294195845900071</v>
          </cell>
          <cell r="E62">
            <v>0.25999704200816215</v>
          </cell>
          <cell r="F62">
            <v>0.27799191683335078</v>
          </cell>
          <cell r="G62">
            <v>0.25339514863169815</v>
          </cell>
          <cell r="H62">
            <v>0.25979803206150642</v>
          </cell>
          <cell r="I62">
            <v>0.24874900876595976</v>
          </cell>
          <cell r="J62">
            <v>0.25573735822224869</v>
          </cell>
          <cell r="K62">
            <v>0.26185271777961699</v>
          </cell>
          <cell r="L62">
            <v>0.27405631789966239</v>
          </cell>
          <cell r="M62">
            <v>0.25300962716116593</v>
          </cell>
          <cell r="N62">
            <v>0.24777989427531602</v>
          </cell>
          <cell r="O62">
            <v>0.24910608292562758</v>
          </cell>
        </row>
        <row r="63">
          <cell r="D63">
            <v>75.766232053935767</v>
          </cell>
          <cell r="E63">
            <v>78.131822588294668</v>
          </cell>
          <cell r="F63">
            <v>86.796504537761479</v>
          </cell>
          <cell r="G63">
            <v>70.976399870961899</v>
          </cell>
          <cell r="H63">
            <v>75.97642001733179</v>
          </cell>
          <cell r="I63">
            <v>64.548473338782713</v>
          </cell>
          <cell r="J63">
            <v>79.731656669676084</v>
          </cell>
          <cell r="K63">
            <v>92.217787139118258</v>
          </cell>
          <cell r="L63">
            <v>83.837037261575375</v>
          </cell>
          <cell r="M63">
            <v>82.549971554428296</v>
          </cell>
          <cell r="N63">
            <v>64.840499511360804</v>
          </cell>
          <cell r="O63">
            <v>80.522163823246672</v>
          </cell>
        </row>
        <row r="64">
          <cell r="D64">
            <v>0.10378922937034989</v>
          </cell>
          <cell r="E64">
            <v>0.10016893787974339</v>
          </cell>
          <cell r="F64">
            <v>0.11420578960758923</v>
          </cell>
          <cell r="G64">
            <v>9.0995325379815695E-2</v>
          </cell>
          <cell r="H64">
            <v>9.7405600941626383E-2</v>
          </cell>
          <cell r="I64">
            <v>8.4932099568744021E-2</v>
          </cell>
          <cell r="J64">
            <v>0.10222004697779066</v>
          </cell>
          <cell r="K64">
            <v>0.12133904760537501</v>
          </cell>
          <cell r="L64">
            <v>0.12512986600770296</v>
          </cell>
          <cell r="M64">
            <v>0.10583326754790884</v>
          </cell>
          <cell r="N64">
            <v>9.0685951341943946E-2</v>
          </cell>
          <cell r="O64">
            <v>0.10128563289414252</v>
          </cell>
        </row>
        <row r="65">
          <cell r="D65">
            <v>80</v>
          </cell>
          <cell r="E65">
            <v>81</v>
          </cell>
          <cell r="F65">
            <v>80</v>
          </cell>
          <cell r="G65">
            <v>81</v>
          </cell>
          <cell r="H65">
            <v>81</v>
          </cell>
          <cell r="I65">
            <v>80</v>
          </cell>
          <cell r="J65">
            <v>76</v>
          </cell>
          <cell r="K65">
            <v>75</v>
          </cell>
          <cell r="L65">
            <v>71</v>
          </cell>
          <cell r="M65">
            <v>81</v>
          </cell>
          <cell r="N65">
            <v>78</v>
          </cell>
          <cell r="O65">
            <v>81</v>
          </cell>
        </row>
        <row r="66">
          <cell r="D66">
            <v>7.5</v>
          </cell>
          <cell r="E66">
            <v>7.5</v>
          </cell>
          <cell r="F66">
            <v>7.5</v>
          </cell>
          <cell r="G66">
            <v>7.5</v>
          </cell>
          <cell r="H66">
            <v>7.5</v>
          </cell>
          <cell r="I66">
            <v>7.5</v>
          </cell>
          <cell r="J66">
            <v>7.5</v>
          </cell>
          <cell r="K66">
            <v>7.5</v>
          </cell>
          <cell r="L66">
            <v>7.5</v>
          </cell>
          <cell r="M66">
            <v>7.5</v>
          </cell>
          <cell r="N66">
            <v>7.5</v>
          </cell>
          <cell r="O66">
            <v>7.5</v>
          </cell>
        </row>
        <row r="67">
          <cell r="D67">
            <v>9</v>
          </cell>
          <cell r="E67">
            <v>9</v>
          </cell>
          <cell r="F67">
            <v>9</v>
          </cell>
          <cell r="G67">
            <v>9</v>
          </cell>
          <cell r="H67">
            <v>9</v>
          </cell>
          <cell r="I67">
            <v>9</v>
          </cell>
          <cell r="J67">
            <v>9</v>
          </cell>
          <cell r="K67">
            <v>9</v>
          </cell>
          <cell r="L67">
            <v>9</v>
          </cell>
          <cell r="M67">
            <v>9</v>
          </cell>
          <cell r="N67">
            <v>9</v>
          </cell>
          <cell r="O67">
            <v>9</v>
          </cell>
        </row>
        <row r="68">
          <cell r="D68">
            <v>30</v>
          </cell>
          <cell r="E68">
            <v>30</v>
          </cell>
          <cell r="F68">
            <v>30</v>
          </cell>
          <cell r="G68">
            <v>25</v>
          </cell>
          <cell r="H68">
            <v>25</v>
          </cell>
          <cell r="I68">
            <v>25</v>
          </cell>
          <cell r="J68">
            <v>30</v>
          </cell>
          <cell r="K68">
            <v>30</v>
          </cell>
          <cell r="L68">
            <v>30</v>
          </cell>
          <cell r="M68">
            <v>30</v>
          </cell>
          <cell r="N68">
            <v>30</v>
          </cell>
          <cell r="O68">
            <v>30</v>
          </cell>
        </row>
        <row r="70">
          <cell r="D70">
            <v>63.77008056640625</v>
          </cell>
          <cell r="E70">
            <v>66.110045850276947</v>
          </cell>
          <cell r="F70">
            <v>63.77008056640625</v>
          </cell>
          <cell r="G70">
            <v>66.110045850276947</v>
          </cell>
          <cell r="H70">
            <v>66.110045850276947</v>
          </cell>
          <cell r="I70">
            <v>63.77008056640625</v>
          </cell>
          <cell r="J70">
            <v>66.110018134117126</v>
          </cell>
          <cell r="K70">
            <v>63.77008056640625</v>
          </cell>
          <cell r="L70">
            <v>56.610018134117098</v>
          </cell>
          <cell r="M70">
            <v>66.110018134117126</v>
          </cell>
          <cell r="N70">
            <v>63.010049152374194</v>
          </cell>
          <cell r="O70">
            <v>70.050077736377702</v>
          </cell>
        </row>
        <row r="71">
          <cell r="D71">
            <v>39.999901056289673</v>
          </cell>
          <cell r="E71">
            <v>39.999901056289673</v>
          </cell>
          <cell r="F71">
            <v>39.999901056289673</v>
          </cell>
          <cell r="G71">
            <v>39.999901056289673</v>
          </cell>
          <cell r="H71">
            <v>39.999901056289673</v>
          </cell>
          <cell r="I71">
            <v>39.999901056289673</v>
          </cell>
          <cell r="J71">
            <v>39.999901056289673</v>
          </cell>
          <cell r="K71">
            <v>39.999901056289673</v>
          </cell>
          <cell r="L71">
            <v>39.999901056289673</v>
          </cell>
          <cell r="M71">
            <v>39.999901056289701</v>
          </cell>
          <cell r="N71">
            <v>39.999901056289701</v>
          </cell>
          <cell r="O71">
            <v>39.999901056289701</v>
          </cell>
        </row>
        <row r="72">
          <cell r="D72">
            <v>83.943964064121161</v>
          </cell>
          <cell r="E72">
            <v>96.776217609643936</v>
          </cell>
          <cell r="F72">
            <v>103.32222896814299</v>
          </cell>
          <cell r="G72">
            <v>95.419704824685994</v>
          </cell>
          <cell r="H72">
            <v>95.419704824685994</v>
          </cell>
          <cell r="I72">
            <v>100.53364473581307</v>
          </cell>
          <cell r="J72">
            <v>97.945917993784064</v>
          </cell>
          <cell r="K72">
            <v>104.40666395425717</v>
          </cell>
          <cell r="L72">
            <v>59.58192816376679</v>
          </cell>
          <cell r="M72">
            <v>99.253763347864094</v>
          </cell>
          <cell r="N72">
            <v>95.511047339439415</v>
          </cell>
          <cell r="O72">
            <v>116.95174711346618</v>
          </cell>
        </row>
        <row r="73">
          <cell r="D73">
            <v>87.501852035522461</v>
          </cell>
          <cell r="E73">
            <v>103.24983739852908</v>
          </cell>
          <cell r="F73">
            <v>109.04671192169194</v>
          </cell>
          <cell r="G73">
            <v>112.41257810592643</v>
          </cell>
          <cell r="H73">
            <v>112.41257810592654</v>
          </cell>
          <cell r="I73">
            <v>102.16480016708378</v>
          </cell>
          <cell r="J73">
            <v>105.79814982414241</v>
          </cell>
          <cell r="K73">
            <v>102.54774904251103</v>
          </cell>
          <cell r="L73">
            <v>102.75510239601104</v>
          </cell>
          <cell r="M73">
            <v>111.26748776435856</v>
          </cell>
          <cell r="N73">
            <v>106.72399616241454</v>
          </cell>
          <cell r="O73">
            <v>118.99283361434904</v>
          </cell>
        </row>
        <row r="74">
          <cell r="D74">
            <v>9.9999895691871643</v>
          </cell>
          <cell r="E74">
            <v>10.333322554826736</v>
          </cell>
          <cell r="F74">
            <v>9.9999895691871643</v>
          </cell>
          <cell r="G74">
            <v>10.333322554826736</v>
          </cell>
          <cell r="H74">
            <v>10.333322554826736</v>
          </cell>
          <cell r="I74">
            <v>9.9999895691871643</v>
          </cell>
          <cell r="J74">
            <v>10.333322554826736</v>
          </cell>
          <cell r="K74">
            <v>9.9999895691871643</v>
          </cell>
          <cell r="L74">
            <v>10.333322554826736</v>
          </cell>
          <cell r="M74">
            <v>10.333322554826736</v>
          </cell>
          <cell r="N74">
            <v>7</v>
          </cell>
          <cell r="O74">
            <v>10.333322554826736</v>
          </cell>
        </row>
        <row r="75">
          <cell r="D75">
            <v>10</v>
          </cell>
          <cell r="E75">
            <v>10</v>
          </cell>
          <cell r="F75">
            <v>10</v>
          </cell>
          <cell r="G75">
            <v>10</v>
          </cell>
          <cell r="H75">
            <v>10</v>
          </cell>
          <cell r="I75">
            <v>10</v>
          </cell>
          <cell r="J75">
            <v>10</v>
          </cell>
          <cell r="K75">
            <v>10</v>
          </cell>
          <cell r="L75">
            <v>10</v>
          </cell>
          <cell r="M75">
            <v>10</v>
          </cell>
          <cell r="N75">
            <v>10</v>
          </cell>
          <cell r="O75">
            <v>10</v>
          </cell>
        </row>
        <row r="76">
          <cell r="D76">
            <v>341.71578729152668</v>
          </cell>
          <cell r="E76">
            <v>372.96932446956635</v>
          </cell>
          <cell r="F76">
            <v>382.63891208171805</v>
          </cell>
          <cell r="G76">
            <v>375.77555239200581</v>
          </cell>
          <cell r="H76">
            <v>375.77555239200592</v>
          </cell>
          <cell r="I76">
            <v>367.96841609477997</v>
          </cell>
          <cell r="J76">
            <v>376.68730956316</v>
          </cell>
          <cell r="K76">
            <v>377.2243841886513</v>
          </cell>
          <cell r="L76">
            <v>325.78027230501129</v>
          </cell>
          <cell r="M76">
            <v>383.46449285745621</v>
          </cell>
          <cell r="N76">
            <v>368.74499371051786</v>
          </cell>
          <cell r="O76">
            <v>412.82788207530933</v>
          </cell>
        </row>
        <row r="77">
          <cell r="D77">
            <v>0.46759080601917985</v>
          </cell>
          <cell r="E77">
            <v>0.47761439505227754</v>
          </cell>
          <cell r="F77">
            <v>0.50294223470550525</v>
          </cell>
          <cell r="G77">
            <v>0.48120797635607354</v>
          </cell>
          <cell r="H77">
            <v>0.48120796394144</v>
          </cell>
          <cell r="I77">
            <v>0.48365927156992888</v>
          </cell>
          <cell r="J77">
            <v>0.48237573960286811</v>
          </cell>
          <cell r="K77">
            <v>0.49582535591343746</v>
          </cell>
          <cell r="L77">
            <v>0.48565916423698818</v>
          </cell>
          <cell r="M77">
            <v>0.49111729859540826</v>
          </cell>
          <cell r="N77">
            <v>0.51515051976719306</v>
          </cell>
          <cell r="O77">
            <v>0.51875778246329629</v>
          </cell>
        </row>
        <row r="78">
          <cell r="D78">
            <v>0.74053276447818051</v>
          </cell>
          <cell r="E78">
            <v>0.73761143706043963</v>
          </cell>
          <cell r="F78">
            <v>0.78093415153885604</v>
          </cell>
          <cell r="G78">
            <v>0.73460312498777169</v>
          </cell>
          <cell r="H78">
            <v>0.74100599600294648</v>
          </cell>
          <cell r="I78">
            <v>0.73240828033588867</v>
          </cell>
          <cell r="J78">
            <v>0.7381130978251168</v>
          </cell>
          <cell r="K78">
            <v>0.7576780736930544</v>
          </cell>
          <cell r="L78">
            <v>0.75971548213665052</v>
          </cell>
          <cell r="M78">
            <v>0.74412692575657413</v>
          </cell>
          <cell r="N78">
            <v>0.76293041404250905</v>
          </cell>
          <cell r="O78">
            <v>0.76786386538892382</v>
          </cell>
        </row>
        <row r="80">
          <cell r="D80">
            <v>221.44570672512046</v>
          </cell>
          <cell r="E80">
            <v>250.35927861928943</v>
          </cell>
          <cell r="F80">
            <v>262.3688315153118</v>
          </cell>
          <cell r="G80">
            <v>258.16550654172886</v>
          </cell>
          <cell r="H80">
            <v>258.16550654172897</v>
          </cell>
          <cell r="I80">
            <v>252.69833552837372</v>
          </cell>
          <cell r="J80">
            <v>254.07729142904287</v>
          </cell>
          <cell r="K80">
            <v>256.95430362224505</v>
          </cell>
          <cell r="L80">
            <v>212.67025417089422</v>
          </cell>
          <cell r="M80">
            <v>260.85447472333908</v>
          </cell>
          <cell r="N80">
            <v>249.23494455814364</v>
          </cell>
          <cell r="O80">
            <v>286.27780433893167</v>
          </cell>
        </row>
        <row r="81">
          <cell r="D81">
            <v>81.219210300594497</v>
          </cell>
          <cell r="E81">
            <v>74.550681224092841</v>
          </cell>
          <cell r="F81">
            <v>48.236660789698362</v>
          </cell>
          <cell r="G81">
            <v>94.512170178815722</v>
          </cell>
          <cell r="H81">
            <v>94.512170178815722</v>
          </cell>
          <cell r="I81">
            <v>91.72177629545331</v>
          </cell>
          <cell r="J81">
            <v>88.79</v>
          </cell>
          <cell r="K81">
            <v>55.510474350303411</v>
          </cell>
          <cell r="L81">
            <v>42.984674321487503</v>
          </cell>
          <cell r="M81">
            <v>61.669622855260968</v>
          </cell>
          <cell r="N81">
            <v>55.811745025217505</v>
          </cell>
          <cell r="O81">
            <v>59.783646890893493</v>
          </cell>
        </row>
        <row r="82">
          <cell r="D82">
            <v>38.936243608444897</v>
          </cell>
          <cell r="E82">
            <v>43.30949814479056</v>
          </cell>
          <cell r="F82">
            <v>45.980283829897616</v>
          </cell>
          <cell r="G82">
            <v>44.884464294597542</v>
          </cell>
          <cell r="H82">
            <v>44.684464294597497</v>
          </cell>
          <cell r="I82">
            <v>44.930481553644</v>
          </cell>
          <cell r="J82">
            <v>44.314633029624879</v>
          </cell>
          <cell r="K82">
            <v>43.340247709840646</v>
          </cell>
          <cell r="L82">
            <v>33.46142217563154</v>
          </cell>
          <cell r="M82">
            <v>36.187185110494497</v>
          </cell>
          <cell r="N82">
            <v>20.7113139516714</v>
          </cell>
          <cell r="O82">
            <v>23.294857635185899</v>
          </cell>
        </row>
        <row r="83">
          <cell r="D83">
            <v>20.936243608444897</v>
          </cell>
          <cell r="E83">
            <v>25.30949814479056</v>
          </cell>
          <cell r="F83">
            <v>27.980283829897616</v>
          </cell>
          <cell r="G83">
            <v>26.884464294597542</v>
          </cell>
          <cell r="H83">
            <v>26.684464294597497</v>
          </cell>
          <cell r="I83">
            <v>26.930481553644</v>
          </cell>
          <cell r="J83">
            <v>26.314633029624879</v>
          </cell>
          <cell r="K83">
            <v>25.340247709840646</v>
          </cell>
          <cell r="L83">
            <v>15.46142217563154</v>
          </cell>
          <cell r="M83">
            <v>18.187185110494497</v>
          </cell>
          <cell r="N83">
            <v>2.7113139516714</v>
          </cell>
          <cell r="O83">
            <v>5.2948576351858989</v>
          </cell>
        </row>
        <row r="84">
          <cell r="D84">
            <v>18</v>
          </cell>
          <cell r="E84">
            <v>18</v>
          </cell>
          <cell r="F84">
            <v>18</v>
          </cell>
          <cell r="G84">
            <v>18</v>
          </cell>
          <cell r="H84">
            <v>18</v>
          </cell>
          <cell r="I84">
            <v>18</v>
          </cell>
          <cell r="J84">
            <v>18</v>
          </cell>
          <cell r="K84">
            <v>18</v>
          </cell>
          <cell r="L84">
            <v>18</v>
          </cell>
          <cell r="M84">
            <v>18</v>
          </cell>
          <cell r="N84">
            <v>18</v>
          </cell>
          <cell r="O84">
            <v>18</v>
          </cell>
        </row>
        <row r="85">
          <cell r="D85">
            <v>81.219210300594497</v>
          </cell>
          <cell r="E85">
            <v>74.550681224092841</v>
          </cell>
          <cell r="F85">
            <v>48.236660789698362</v>
          </cell>
          <cell r="G85">
            <v>94.512170178815722</v>
          </cell>
          <cell r="H85">
            <v>94.512170178815722</v>
          </cell>
          <cell r="I85">
            <v>91.72177629545331</v>
          </cell>
          <cell r="J85">
            <v>88.79</v>
          </cell>
          <cell r="K85">
            <v>55.510474350303411</v>
          </cell>
          <cell r="L85">
            <v>42.984674321487503</v>
          </cell>
          <cell r="M85">
            <v>61.669622855260968</v>
          </cell>
          <cell r="N85">
            <v>55.811745025217505</v>
          </cell>
          <cell r="O85">
            <v>59.783646890893493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</row>
        <row r="88">
          <cell r="D88">
            <v>1.0882692039012909</v>
          </cell>
          <cell r="E88">
            <v>1.1948882266879082</v>
          </cell>
          <cell r="F88">
            <v>1.2160684168338776</v>
          </cell>
          <cell r="G88">
            <v>1.2243398800492287</v>
          </cell>
          <cell r="H88">
            <v>1.2243398800492287</v>
          </cell>
          <cell r="I88">
            <v>1.1908664926886559</v>
          </cell>
          <cell r="J88">
            <v>1.1505302451550961</v>
          </cell>
          <cell r="K88">
            <v>1.1640574783086777</v>
          </cell>
          <cell r="L88">
            <v>1.2326868325471878</v>
          </cell>
          <cell r="M88">
            <v>1.2213972322642803</v>
          </cell>
          <cell r="N88">
            <v>1.0432859361171722</v>
          </cell>
          <cell r="O88">
            <v>1.1928077824413776</v>
          </cell>
        </row>
        <row r="89">
          <cell r="D89">
            <v>11</v>
          </cell>
          <cell r="E89">
            <v>19</v>
          </cell>
          <cell r="F89">
            <v>13</v>
          </cell>
          <cell r="G89">
            <v>10</v>
          </cell>
          <cell r="H89">
            <v>8</v>
          </cell>
          <cell r="I89">
            <v>10</v>
          </cell>
          <cell r="J89">
            <v>13</v>
          </cell>
          <cell r="K89">
            <v>17</v>
          </cell>
          <cell r="L89">
            <v>19</v>
          </cell>
          <cell r="M89">
            <v>19</v>
          </cell>
          <cell r="N89">
            <v>17</v>
          </cell>
          <cell r="O89">
            <v>19</v>
          </cell>
        </row>
        <row r="90">
          <cell r="D90">
            <v>14</v>
          </cell>
          <cell r="E90">
            <v>23</v>
          </cell>
          <cell r="F90">
            <v>15</v>
          </cell>
          <cell r="G90">
            <v>13</v>
          </cell>
          <cell r="H90">
            <v>10</v>
          </cell>
          <cell r="I90">
            <v>13</v>
          </cell>
          <cell r="J90">
            <v>15</v>
          </cell>
          <cell r="K90">
            <v>21</v>
          </cell>
          <cell r="L90">
            <v>23</v>
          </cell>
          <cell r="M90">
            <v>23</v>
          </cell>
          <cell r="N90">
            <v>21</v>
          </cell>
          <cell r="O90">
            <v>23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</row>
        <row r="92">
          <cell r="D92">
            <v>146.2437231129407</v>
          </cell>
          <cell r="E92">
            <v>161.0550675955713</v>
          </cell>
          <cell r="F92">
            <v>123.43301303642986</v>
          </cell>
          <cell r="G92">
            <v>163.62097435346249</v>
          </cell>
          <cell r="H92">
            <v>158.42097435346244</v>
          </cell>
          <cell r="I92">
            <v>160.84312434178597</v>
          </cell>
          <cell r="J92">
            <v>162.25516327477999</v>
          </cell>
          <cell r="K92">
            <v>138.01477953845273</v>
          </cell>
          <cell r="L92">
            <v>119.67878332966623</v>
          </cell>
          <cell r="M92">
            <v>141.07820519801976</v>
          </cell>
          <cell r="N92">
            <v>115.56634491300608</v>
          </cell>
          <cell r="O92">
            <v>126.27131230852078</v>
          </cell>
        </row>
        <row r="93">
          <cell r="D93">
            <v>0.2001143140257873</v>
          </cell>
          <cell r="E93">
            <v>0.20624274875463433</v>
          </cell>
          <cell r="F93">
            <v>0.16224088416736296</v>
          </cell>
          <cell r="G93">
            <v>0.20952858017730294</v>
          </cell>
          <cell r="H93">
            <v>0.20286959603673915</v>
          </cell>
          <cell r="I93">
            <v>0.21141289565499555</v>
          </cell>
          <cell r="J93">
            <v>0.20777964216480396</v>
          </cell>
          <cell r="K93">
            <v>0.1814072208856605</v>
          </cell>
          <cell r="L93">
            <v>0.17841196300053319</v>
          </cell>
          <cell r="M93">
            <v>0.18068412673946202</v>
          </cell>
          <cell r="N93">
            <v>0.16145049740327272</v>
          </cell>
          <cell r="O93">
            <v>0.15867200062312914</v>
          </cell>
        </row>
        <row r="95">
          <cell r="D95">
            <v>39.682000000000002</v>
          </cell>
          <cell r="E95">
            <v>40.387999999999998</v>
          </cell>
          <cell r="F95">
            <v>40.484000000000002</v>
          </cell>
          <cell r="G95">
            <v>40.594999999999999</v>
          </cell>
          <cell r="H95">
            <v>40.594999999999999</v>
          </cell>
          <cell r="I95">
            <v>39.865000000000002</v>
          </cell>
          <cell r="J95">
            <v>37.920999999999999</v>
          </cell>
          <cell r="K95">
            <v>42.683</v>
          </cell>
          <cell r="L95">
            <v>37.700000000000003</v>
          </cell>
          <cell r="M95">
            <v>55.16</v>
          </cell>
          <cell r="N95">
            <v>50.746000000000002</v>
          </cell>
          <cell r="O95">
            <v>54.72</v>
          </cell>
        </row>
        <row r="98">
          <cell r="D98">
            <v>4.9580000000000002</v>
          </cell>
          <cell r="E98">
            <v>4.6740000000000004</v>
          </cell>
          <cell r="F98">
            <v>4.5179999999999998</v>
          </cell>
          <cell r="G98">
            <v>4.6740000000000004</v>
          </cell>
          <cell r="H98">
            <v>4.8739999999999997</v>
          </cell>
          <cell r="I98">
            <v>4.5179999999999998</v>
          </cell>
          <cell r="J98">
            <v>4.9740000000000002</v>
          </cell>
          <cell r="K98">
            <v>4.5179999999999998</v>
          </cell>
          <cell r="L98">
            <v>4.6710000000000003</v>
          </cell>
          <cell r="M98">
            <v>5.0830000000000002</v>
          </cell>
          <cell r="N98">
            <v>4.6829999999999998</v>
          </cell>
          <cell r="O98">
            <v>5.1790000000000003</v>
          </cell>
        </row>
        <row r="99">
          <cell r="D99">
            <v>44.64</v>
          </cell>
          <cell r="E99">
            <v>45.061999999999998</v>
          </cell>
          <cell r="F99">
            <v>45.002000000000002</v>
          </cell>
          <cell r="G99">
            <v>45.268999999999998</v>
          </cell>
          <cell r="H99">
            <v>45.469000000000001</v>
          </cell>
          <cell r="I99">
            <v>44.383000000000003</v>
          </cell>
          <cell r="J99">
            <v>42.895000000000003</v>
          </cell>
          <cell r="K99">
            <v>47.201000000000001</v>
          </cell>
          <cell r="L99">
            <v>42.371000000000002</v>
          </cell>
          <cell r="M99">
            <v>60.242999999999995</v>
          </cell>
          <cell r="N99">
            <v>55.429000000000002</v>
          </cell>
          <cell r="O99">
            <v>59.899000000000001</v>
          </cell>
        </row>
        <row r="100">
          <cell r="D100">
            <v>6.1083667647139377</v>
          </cell>
          <cell r="E100">
            <v>5.7705174280631519</v>
          </cell>
          <cell r="F100">
            <v>5.9150822698825412</v>
          </cell>
          <cell r="G100">
            <v>5.7970253101879328</v>
          </cell>
          <cell r="H100">
            <v>5.8226366173040063</v>
          </cell>
          <cell r="I100">
            <v>5.8337206431757878</v>
          </cell>
          <cell r="J100">
            <v>5.4930194952043205</v>
          </cell>
          <cell r="K100">
            <v>6.2041197773593577</v>
          </cell>
          <cell r="L100">
            <v>6.3164857412297311</v>
          </cell>
          <cell r="M100">
            <v>7.7155460206536546</v>
          </cell>
          <cell r="N100">
            <v>7.7436381909478049</v>
          </cell>
          <cell r="O100">
            <v>7.5344573924312916</v>
          </cell>
        </row>
        <row r="101">
          <cell r="D101">
            <v>8.7356165661779367E-2</v>
          </cell>
          <cell r="E101">
            <v>8.4756413668961056E-2</v>
          </cell>
          <cell r="F101">
            <v>8.3907899784806658E-2</v>
          </cell>
          <cell r="G101">
            <v>8.4756414018706108E-2</v>
          </cell>
          <cell r="H101">
            <v>8.4756411829561326E-2</v>
          </cell>
          <cell r="I101">
            <v>8.3907899784806644E-2</v>
          </cell>
          <cell r="J101">
            <v>8.4756412216155444E-2</v>
          </cell>
          <cell r="K101">
            <v>8.3907899784806658E-2</v>
          </cell>
          <cell r="L101">
            <v>8.4492537131465414E-2</v>
          </cell>
          <cell r="M101">
            <v>8.4756410027009829E-2</v>
          </cell>
          <cell r="N101">
            <v>8.8125882658947149E-2</v>
          </cell>
          <cell r="O101">
            <v>8.8113211579698758E-2</v>
          </cell>
        </row>
        <row r="102">
          <cell r="D102">
            <v>0.14078075648163363</v>
          </cell>
          <cell r="E102">
            <v>0.13475638100487289</v>
          </cell>
          <cell r="F102">
            <v>0.13522362751389075</v>
          </cell>
          <cell r="G102">
            <v>0.12834612931193692</v>
          </cell>
          <cell r="H102">
            <v>0.1283461259969281</v>
          </cell>
          <cell r="I102">
            <v>0.12864468806144405</v>
          </cell>
          <cell r="J102">
            <v>0.13475639965715427</v>
          </cell>
          <cell r="K102">
            <v>0.13522362751389075</v>
          </cell>
          <cell r="L102">
            <v>0.14270147358367316</v>
          </cell>
          <cell r="M102">
            <v>0.13475639617657539</v>
          </cell>
          <cell r="N102">
            <v>0.14267129993655672</v>
          </cell>
          <cell r="O102">
            <v>0.13716976315899396</v>
          </cell>
        </row>
        <row r="105">
          <cell r="D105">
            <v>6.1150608569187054E-2</v>
          </cell>
          <cell r="E105">
            <v>5.7771757130534854E-2</v>
          </cell>
          <cell r="F105">
            <v>5.9213086647801089E-2</v>
          </cell>
          <cell r="G105">
            <v>5.803714181203723E-2</v>
          </cell>
          <cell r="H105">
            <v>5.8293550396352957E-2</v>
          </cell>
          <cell r="I105">
            <v>5.8398613943588182E-2</v>
          </cell>
          <cell r="J105">
            <v>5.4993575930298591E-2</v>
          </cell>
          <cell r="K105">
            <v>6.2106504218987134E-2</v>
          </cell>
          <cell r="L105">
            <v>6.3240278113243467E-2</v>
          </cell>
          <cell r="M105">
            <v>7.7234593989955816E-2</v>
          </cell>
          <cell r="N105">
            <v>7.7523023955913345E-2</v>
          </cell>
          <cell r="O105">
            <v>7.5344573924312916E-2</v>
          </cell>
        </row>
        <row r="106">
          <cell r="D106">
            <v>6.8389738316909643E-14</v>
          </cell>
          <cell r="E106">
            <v>-1.3633538742396922E-13</v>
          </cell>
          <cell r="F106">
            <v>-1.5898393712632242E-13</v>
          </cell>
          <cell r="G106">
            <v>-2.2648549702353193E-14</v>
          </cell>
          <cell r="H106">
            <v>9.1038288019262836E-14</v>
          </cell>
          <cell r="I106">
            <v>-4.5297099404706387E-14</v>
          </cell>
          <cell r="J106">
            <v>-2.2648549702353193E-14</v>
          </cell>
          <cell r="K106">
            <v>6.8167693711984612E-14</v>
          </cell>
          <cell r="L106">
            <v>-4.5519144009631418E-14</v>
          </cell>
          <cell r="M106">
            <v>-4.5297099404706387E-14</v>
          </cell>
          <cell r="N106">
            <v>-4.5297099404706387E-14</v>
          </cell>
          <cell r="O106">
            <v>-4.5297099404706387E-14</v>
          </cell>
        </row>
        <row r="109">
          <cell r="D109">
            <v>0.34216102957725525</v>
          </cell>
          <cell r="E109">
            <v>0.33928081393241882</v>
          </cell>
          <cell r="F109">
            <v>0.3589838445186615</v>
          </cell>
          <cell r="G109">
            <v>0.35294905304908752</v>
          </cell>
          <cell r="H109">
            <v>0.35294905304908752</v>
          </cell>
          <cell r="I109">
            <v>0.34216102957725525</v>
          </cell>
          <cell r="J109">
            <v>0.32073000073432922</v>
          </cell>
          <cell r="K109">
            <v>0.32856789231300354</v>
          </cell>
          <cell r="L109">
            <v>0.32796376943588257</v>
          </cell>
          <cell r="M109">
            <v>0.34953075647354126</v>
          </cell>
          <cell r="N109">
            <v>0.346457839012146</v>
          </cell>
          <cell r="O109">
            <v>0.34632837772369385</v>
          </cell>
        </row>
        <row r="110">
          <cell r="D110">
            <v>1.7578750848770142E-2</v>
          </cell>
          <cell r="E110">
            <v>8.2251131534576416E-3</v>
          </cell>
          <cell r="F110">
            <v>9.8773762583732605E-3</v>
          </cell>
          <cell r="G110">
            <v>0</v>
          </cell>
          <cell r="H110">
            <v>0</v>
          </cell>
          <cell r="I110">
            <v>1.7578750848770142E-2</v>
          </cell>
          <cell r="J110">
            <v>1.8405323848128319E-2</v>
          </cell>
          <cell r="K110">
            <v>3.7275463342666626E-2</v>
          </cell>
          <cell r="L110">
            <v>3.5687793046236038E-2</v>
          </cell>
          <cell r="M110">
            <v>3.2221432775259018E-3</v>
          </cell>
          <cell r="N110">
            <v>2.7069071307778358E-2</v>
          </cell>
          <cell r="O110">
            <v>2.3669999092817307E-2</v>
          </cell>
        </row>
        <row r="111">
          <cell r="D111">
            <v>4.2161028832197189E-2</v>
          </cell>
          <cell r="E111">
            <v>3.9280809462070465E-2</v>
          </cell>
          <cell r="F111">
            <v>5.8983840048313141E-2</v>
          </cell>
          <cell r="G111">
            <v>5.2949041128158569E-2</v>
          </cell>
          <cell r="H111">
            <v>5.2949041128158569E-2</v>
          </cell>
          <cell r="I111">
            <v>4.2161028832197189E-2</v>
          </cell>
          <cell r="J111">
            <v>2.0730001851916313E-2</v>
          </cell>
          <cell r="K111">
            <v>2.8567880392074585E-2</v>
          </cell>
          <cell r="L111">
            <v>2.7963768690824509E-2</v>
          </cell>
          <cell r="M111">
            <v>4.9530759453773499E-2</v>
          </cell>
          <cell r="N111">
            <v>4.6457838267087936E-2</v>
          </cell>
          <cell r="O111">
            <v>4.6328388154506683E-2</v>
          </cell>
        </row>
        <row r="112">
          <cell r="D112">
            <v>0.10000000149011612</v>
          </cell>
          <cell r="E112">
            <v>0.10000000149011612</v>
          </cell>
          <cell r="F112">
            <v>0.10000000149011612</v>
          </cell>
          <cell r="G112">
            <v>0.10000000149011612</v>
          </cell>
          <cell r="H112">
            <v>0.10000000149011612</v>
          </cell>
          <cell r="I112">
            <v>0.10000000149011612</v>
          </cell>
          <cell r="J112">
            <v>0.10000000149011612</v>
          </cell>
          <cell r="K112">
            <v>0.10000000149011612</v>
          </cell>
          <cell r="L112">
            <v>0.10000000149011612</v>
          </cell>
          <cell r="M112">
            <v>0.10000000149011612</v>
          </cell>
          <cell r="N112">
            <v>0.10000000149011612</v>
          </cell>
          <cell r="O112">
            <v>0.10000000149011612</v>
          </cell>
        </row>
        <row r="113">
          <cell r="D113">
            <v>0.20000000298023224</v>
          </cell>
          <cell r="E113">
            <v>0.20000000298023224</v>
          </cell>
          <cell r="F113">
            <v>0.20000000298023224</v>
          </cell>
          <cell r="G113">
            <v>0.20000000298023224</v>
          </cell>
          <cell r="H113">
            <v>0.20000000298023224</v>
          </cell>
          <cell r="I113">
            <v>0.20000000298023224</v>
          </cell>
          <cell r="J113">
            <v>0.20000000298023224</v>
          </cell>
          <cell r="K113">
            <v>0.20000000298023224</v>
          </cell>
          <cell r="L113">
            <v>0.20000000298023224</v>
          </cell>
          <cell r="M113">
            <v>0.20000000298023224</v>
          </cell>
          <cell r="N113">
            <v>0.20000000298023224</v>
          </cell>
          <cell r="O113">
            <v>0.20000000298023224</v>
          </cell>
        </row>
        <row r="114">
          <cell r="D114">
            <v>0.5</v>
          </cell>
          <cell r="E114">
            <v>0.5</v>
          </cell>
          <cell r="F114">
            <v>0.5</v>
          </cell>
          <cell r="G114">
            <v>0.5</v>
          </cell>
          <cell r="H114">
            <v>0.5</v>
          </cell>
          <cell r="I114">
            <v>0.5</v>
          </cell>
          <cell r="J114">
            <v>0.5</v>
          </cell>
          <cell r="K114">
            <v>0.5</v>
          </cell>
          <cell r="L114">
            <v>0.5</v>
          </cell>
          <cell r="M114">
            <v>0.5</v>
          </cell>
          <cell r="N114">
            <v>0.5</v>
          </cell>
          <cell r="O114">
            <v>0.5</v>
          </cell>
        </row>
        <row r="117">
          <cell r="I117" t="str">
            <v>OPT</v>
          </cell>
          <cell r="J117" t="str">
            <v>OPT</v>
          </cell>
          <cell r="K117" t="str">
            <v>OPT</v>
          </cell>
          <cell r="L117" t="str">
            <v>OPT</v>
          </cell>
          <cell r="M117" t="str">
            <v>NON-CON</v>
          </cell>
          <cell r="N117" t="str">
            <v>NON-CON</v>
          </cell>
          <cell r="O117" t="str">
            <v>OPT</v>
          </cell>
        </row>
        <row r="122">
          <cell r="D122" t="str">
            <v>Apr'04</v>
          </cell>
          <cell r="E122" t="str">
            <v>May'04</v>
          </cell>
          <cell r="F122" t="str">
            <v>Jun'04</v>
          </cell>
          <cell r="G122" t="str">
            <v>Jul'04</v>
          </cell>
          <cell r="H122" t="str">
            <v>Aug'04</v>
          </cell>
          <cell r="I122" t="str">
            <v>Sep'04</v>
          </cell>
          <cell r="J122" t="str">
            <v>Oct'04</v>
          </cell>
          <cell r="K122" t="str">
            <v>Nov'04</v>
          </cell>
          <cell r="L122" t="str">
            <v>Dec'04</v>
          </cell>
          <cell r="M122" t="str">
            <v>Jan'05</v>
          </cell>
          <cell r="N122" t="str">
            <v>Feb'05</v>
          </cell>
          <cell r="O122" t="str">
            <v>Mar'05</v>
          </cell>
        </row>
        <row r="123">
          <cell r="D123">
            <v>30</v>
          </cell>
          <cell r="E123">
            <v>31</v>
          </cell>
          <cell r="F123">
            <v>30</v>
          </cell>
          <cell r="G123">
            <v>31</v>
          </cell>
          <cell r="H123">
            <v>31</v>
          </cell>
          <cell r="I123">
            <v>30</v>
          </cell>
          <cell r="J123">
            <v>31</v>
          </cell>
          <cell r="K123">
            <v>30</v>
          </cell>
          <cell r="L123">
            <v>31</v>
          </cell>
          <cell r="M123">
            <v>31</v>
          </cell>
          <cell r="N123">
            <v>28</v>
          </cell>
          <cell r="O123">
            <v>31</v>
          </cell>
        </row>
        <row r="124">
          <cell r="I124" t="str">
            <v>TMT/D</v>
          </cell>
          <cell r="J124" t="str">
            <v>TMT/D</v>
          </cell>
          <cell r="K124" t="str">
            <v>TMT/D</v>
          </cell>
          <cell r="L124" t="str">
            <v>TMT/D</v>
          </cell>
          <cell r="M124" t="str">
            <v>TMT/D</v>
          </cell>
          <cell r="N124" t="str">
            <v>TMT/D</v>
          </cell>
        </row>
        <row r="125">
          <cell r="D125">
            <v>753.00092697143555</v>
          </cell>
          <cell r="E125">
            <v>779.00052833557129</v>
          </cell>
          <cell r="F125">
            <v>753.00092697143555</v>
          </cell>
          <cell r="G125">
            <v>779.00052833557129</v>
          </cell>
          <cell r="H125">
            <v>779.00052833557129</v>
          </cell>
          <cell r="I125">
            <v>753.00092697143555</v>
          </cell>
          <cell r="J125">
            <v>779.0002326965332</v>
          </cell>
          <cell r="K125">
            <v>753.00092697143555</v>
          </cell>
          <cell r="L125">
            <v>779.0002326965332</v>
          </cell>
          <cell r="M125">
            <v>779.0002326965332</v>
          </cell>
          <cell r="N125">
            <v>719.00054168701172</v>
          </cell>
          <cell r="O125">
            <v>795.00086784362793</v>
          </cell>
        </row>
        <row r="126">
          <cell r="D126">
            <v>513.00092697143555</v>
          </cell>
          <cell r="E126">
            <v>531.00052833557129</v>
          </cell>
          <cell r="F126">
            <v>513.00092697143555</v>
          </cell>
          <cell r="G126">
            <v>532.98846435546875</v>
          </cell>
          <cell r="H126">
            <v>532.98846435546875</v>
          </cell>
          <cell r="I126">
            <v>513.00092697143555</v>
          </cell>
          <cell r="J126">
            <v>531.0002326965332</v>
          </cell>
          <cell r="K126">
            <v>513.00092697143555</v>
          </cell>
          <cell r="L126">
            <v>531.0002326965332</v>
          </cell>
          <cell r="M126">
            <v>531.0002326965332</v>
          </cell>
          <cell r="N126">
            <v>495.00054168701172</v>
          </cell>
          <cell r="O126">
            <v>547.00086784362793</v>
          </cell>
        </row>
        <row r="127">
          <cell r="D127">
            <v>240</v>
          </cell>
          <cell r="E127">
            <v>248</v>
          </cell>
          <cell r="F127">
            <v>240</v>
          </cell>
          <cell r="G127">
            <v>246.01207876205444</v>
          </cell>
          <cell r="H127">
            <v>246.01207876205444</v>
          </cell>
          <cell r="I127">
            <v>240</v>
          </cell>
          <cell r="J127">
            <v>248</v>
          </cell>
          <cell r="K127">
            <v>240</v>
          </cell>
          <cell r="L127">
            <v>248</v>
          </cell>
          <cell r="M127">
            <v>248</v>
          </cell>
          <cell r="N127">
            <v>224</v>
          </cell>
          <cell r="O127">
            <v>248</v>
          </cell>
        </row>
        <row r="128">
          <cell r="D128">
            <v>437.00099945068359</v>
          </cell>
          <cell r="E128">
            <v>448.00022315979004</v>
          </cell>
          <cell r="F128">
            <v>437.00099945068359</v>
          </cell>
          <cell r="G128">
            <v>442.98831367492676</v>
          </cell>
          <cell r="H128">
            <v>442.98831367492676</v>
          </cell>
          <cell r="I128">
            <v>437.00099945068359</v>
          </cell>
          <cell r="J128">
            <v>448.00022315979004</v>
          </cell>
          <cell r="K128">
            <v>437.00099945068359</v>
          </cell>
          <cell r="L128">
            <v>448.00022315979004</v>
          </cell>
          <cell r="M128">
            <v>443.53790664672852</v>
          </cell>
          <cell r="N128">
            <v>415.00031280517578</v>
          </cell>
          <cell r="O128">
            <v>454.00057220458984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D130">
            <v>75.999898910522461</v>
          </cell>
          <cell r="E130">
            <v>83.000297784805298</v>
          </cell>
          <cell r="F130">
            <v>75.999898910522461</v>
          </cell>
          <cell r="G130">
            <v>90.000128507614136</v>
          </cell>
          <cell r="H130">
            <v>90.000128507614136</v>
          </cell>
          <cell r="I130">
            <v>75.999898910522461</v>
          </cell>
          <cell r="J130">
            <v>82.999987363815308</v>
          </cell>
          <cell r="K130">
            <v>75.999898910522461</v>
          </cell>
          <cell r="L130">
            <v>82.999987363815308</v>
          </cell>
          <cell r="M130">
            <v>87.462289094924927</v>
          </cell>
          <cell r="N130">
            <v>80.000228881835938</v>
          </cell>
          <cell r="O130">
            <v>93.000280857086182</v>
          </cell>
        </row>
        <row r="131">
          <cell r="D131">
            <v>20.999999642372131</v>
          </cell>
          <cell r="E131">
            <v>20.999989211559296</v>
          </cell>
          <cell r="F131">
            <v>20.999999642372131</v>
          </cell>
          <cell r="G131">
            <v>26.011902391910553</v>
          </cell>
          <cell r="H131">
            <v>26.011902391910553</v>
          </cell>
          <cell r="I131">
            <v>20.999999642372131</v>
          </cell>
          <cell r="J131">
            <v>20.999989211559296</v>
          </cell>
          <cell r="K131">
            <v>20.999999642372131</v>
          </cell>
          <cell r="L131">
            <v>20.999989211559296</v>
          </cell>
          <cell r="M131">
            <v>25.462289094924927</v>
          </cell>
          <cell r="N131">
            <v>18.999987602233887</v>
          </cell>
          <cell r="O131">
            <v>20.999989211559296</v>
          </cell>
        </row>
        <row r="132">
          <cell r="D132">
            <v>75</v>
          </cell>
          <cell r="E132">
            <v>180.00025701522827</v>
          </cell>
          <cell r="F132">
            <v>72.986891269683838</v>
          </cell>
          <cell r="G132">
            <v>90.000128507614136</v>
          </cell>
          <cell r="H132">
            <v>90.000128507614136</v>
          </cell>
          <cell r="I132">
            <v>89.000101089477539</v>
          </cell>
          <cell r="J132">
            <v>39.999921202659607</v>
          </cell>
          <cell r="K132">
            <v>39.999901056289673</v>
          </cell>
          <cell r="L132">
            <v>39.999921202659607</v>
          </cell>
          <cell r="M132">
            <v>135.00003385543823</v>
          </cell>
          <cell r="N132">
            <v>39.999960899353027</v>
          </cell>
          <cell r="O132">
            <v>39.999921202659607</v>
          </cell>
        </row>
        <row r="133">
          <cell r="D133">
            <v>5603.408203125</v>
          </cell>
          <cell r="E133">
            <v>5797.6537170410156</v>
          </cell>
          <cell r="F133">
            <v>5611.875</v>
          </cell>
          <cell r="G133">
            <v>5807.9386444091797</v>
          </cell>
          <cell r="H133">
            <v>5807.9386444091797</v>
          </cell>
          <cell r="I133">
            <v>5611.875</v>
          </cell>
          <cell r="J133">
            <v>5802.8404083251953</v>
          </cell>
          <cell r="K133">
            <v>5608.4884643554687</v>
          </cell>
          <cell r="L133">
            <v>5802.8404083251953</v>
          </cell>
          <cell r="M133">
            <v>5802.7940521240234</v>
          </cell>
          <cell r="N133">
            <v>5351.0731811523437</v>
          </cell>
          <cell r="O133">
            <v>5915.5744323730469</v>
          </cell>
        </row>
        <row r="134">
          <cell r="D134">
            <v>35.902733459460393</v>
          </cell>
          <cell r="E134">
            <v>35.925002616249657</v>
          </cell>
          <cell r="F134">
            <v>36.155680396242673</v>
          </cell>
          <cell r="G134">
            <v>36.222011384893676</v>
          </cell>
          <cell r="H134">
            <v>36.222011384893676</v>
          </cell>
          <cell r="I134">
            <v>36.155680396242673</v>
          </cell>
          <cell r="J134">
            <v>36.07484780439097</v>
          </cell>
          <cell r="K134">
            <v>36.05450709183549</v>
          </cell>
          <cell r="L134">
            <v>36.07484780439097</v>
          </cell>
          <cell r="M134">
            <v>36.073509126638442</v>
          </cell>
          <cell r="N134">
            <v>35.923905018327218</v>
          </cell>
          <cell r="O134">
            <v>35.89216054856027</v>
          </cell>
        </row>
        <row r="135">
          <cell r="D135">
            <v>120</v>
          </cell>
          <cell r="E135">
            <v>124</v>
          </cell>
          <cell r="F135">
            <v>120</v>
          </cell>
          <cell r="G135">
            <v>124</v>
          </cell>
          <cell r="H135">
            <v>124</v>
          </cell>
          <cell r="I135">
            <v>120</v>
          </cell>
          <cell r="J135">
            <v>124</v>
          </cell>
          <cell r="K135">
            <v>120</v>
          </cell>
          <cell r="L135">
            <v>124</v>
          </cell>
          <cell r="M135">
            <v>124</v>
          </cell>
          <cell r="N135">
            <v>112</v>
          </cell>
          <cell r="O135">
            <v>124</v>
          </cell>
        </row>
        <row r="136">
          <cell r="D136">
            <v>143.2703161239624</v>
          </cell>
          <cell r="E136">
            <v>148.7647066116333</v>
          </cell>
          <cell r="F136">
            <v>142.8522777557373</v>
          </cell>
          <cell r="G136">
            <v>148.44677639007568</v>
          </cell>
          <cell r="H136">
            <v>148.44677639007568</v>
          </cell>
          <cell r="I136">
            <v>142.8522777557373</v>
          </cell>
          <cell r="J136">
            <v>148.12439680099487</v>
          </cell>
          <cell r="K136">
            <v>142.70879745483398</v>
          </cell>
          <cell r="L136">
            <v>148.12439680099487</v>
          </cell>
          <cell r="M136">
            <v>148.19440412521362</v>
          </cell>
          <cell r="N136">
            <v>140.09563636779785</v>
          </cell>
          <cell r="O136">
            <v>154.59670400619507</v>
          </cell>
        </row>
        <row r="137">
          <cell r="D137">
            <v>93.723084926605225</v>
          </cell>
          <cell r="E137">
            <v>97.535568475723267</v>
          </cell>
          <cell r="F137">
            <v>103.50000143051147</v>
          </cell>
          <cell r="G137">
            <v>106.95000147819519</v>
          </cell>
          <cell r="H137">
            <v>106.95000147819519</v>
          </cell>
          <cell r="I137">
            <v>103.50000143051147</v>
          </cell>
          <cell r="J137">
            <v>106.43114018440247</v>
          </cell>
          <cell r="K137">
            <v>102.69620418548584</v>
          </cell>
          <cell r="L137">
            <v>106.43114018440247</v>
          </cell>
          <cell r="M137">
            <v>106.56999444961548</v>
          </cell>
          <cell r="N137">
            <v>91.179530143737793</v>
          </cell>
          <cell r="O137">
            <v>101.11855101585388</v>
          </cell>
        </row>
        <row r="138">
          <cell r="D138">
            <v>9.3722999095916748</v>
          </cell>
          <cell r="E138">
            <v>9.7535476088523865</v>
          </cell>
          <cell r="F138">
            <v>10.349991023540497</v>
          </cell>
          <cell r="G138">
            <v>10.69499072432518</v>
          </cell>
          <cell r="H138">
            <v>10.69499072432518</v>
          </cell>
          <cell r="I138">
            <v>10.349991023540497</v>
          </cell>
          <cell r="J138">
            <v>10.64310422539711</v>
          </cell>
          <cell r="K138">
            <v>10.269611477851868</v>
          </cell>
          <cell r="L138">
            <v>10.64310422539711</v>
          </cell>
          <cell r="M138">
            <v>10.656990021467209</v>
          </cell>
          <cell r="N138">
            <v>9.1179448366165161</v>
          </cell>
          <cell r="O138">
            <v>10.111846417188644</v>
          </cell>
        </row>
        <row r="139">
          <cell r="D139">
            <v>82.5</v>
          </cell>
          <cell r="E139">
            <v>85.25</v>
          </cell>
          <cell r="F139">
            <v>82.5</v>
          </cell>
          <cell r="G139">
            <v>85.25</v>
          </cell>
          <cell r="H139">
            <v>85.25</v>
          </cell>
          <cell r="I139">
            <v>82.5</v>
          </cell>
          <cell r="J139">
            <v>85.25</v>
          </cell>
          <cell r="K139">
            <v>82.5</v>
          </cell>
          <cell r="L139">
            <v>85.25</v>
          </cell>
          <cell r="M139">
            <v>85.25</v>
          </cell>
          <cell r="N139">
            <v>77</v>
          </cell>
          <cell r="O139">
            <v>85.25</v>
          </cell>
        </row>
        <row r="140">
          <cell r="D140">
            <v>15</v>
          </cell>
          <cell r="E140">
            <v>15.5</v>
          </cell>
          <cell r="F140">
            <v>10.009128749370575</v>
          </cell>
          <cell r="G140">
            <v>7.2213308811187744</v>
          </cell>
          <cell r="H140">
            <v>7.2213308811187744</v>
          </cell>
          <cell r="I140">
            <v>9.9860286712646484</v>
          </cell>
          <cell r="J140">
            <v>15.5</v>
          </cell>
          <cell r="K140">
            <v>15</v>
          </cell>
          <cell r="L140">
            <v>15.5</v>
          </cell>
          <cell r="M140">
            <v>15.5</v>
          </cell>
          <cell r="N140">
            <v>14</v>
          </cell>
          <cell r="O140">
            <v>15.5</v>
          </cell>
        </row>
        <row r="141">
          <cell r="D141">
            <v>176.22308492660522</v>
          </cell>
          <cell r="E141">
            <v>182.78556847572327</v>
          </cell>
          <cell r="F141">
            <v>186.00000143051147</v>
          </cell>
          <cell r="G141">
            <v>192.20000147819519</v>
          </cell>
          <cell r="H141">
            <v>192.20000147819519</v>
          </cell>
          <cell r="I141">
            <v>186.00000143051147</v>
          </cell>
          <cell r="J141">
            <v>191.68114018440247</v>
          </cell>
          <cell r="K141">
            <v>185.19620418548584</v>
          </cell>
          <cell r="L141">
            <v>191.68114018440247</v>
          </cell>
          <cell r="M141">
            <v>191.81999444961548</v>
          </cell>
          <cell r="N141">
            <v>168.17953014373779</v>
          </cell>
          <cell r="O141">
            <v>186.36855101585388</v>
          </cell>
        </row>
        <row r="142">
          <cell r="D142">
            <v>5.8741028308868408</v>
          </cell>
          <cell r="E142">
            <v>5.8963086605072021</v>
          </cell>
          <cell r="F142">
            <v>6.2000000476837158</v>
          </cell>
          <cell r="G142">
            <v>6.2000000476837158</v>
          </cell>
          <cell r="H142">
            <v>6.2000000476837158</v>
          </cell>
          <cell r="I142">
            <v>6.2000000476837158</v>
          </cell>
          <cell r="J142">
            <v>6.1832625865936279</v>
          </cell>
          <cell r="K142">
            <v>6.1732068061828613</v>
          </cell>
          <cell r="L142">
            <v>6.1832625865936279</v>
          </cell>
          <cell r="M142">
            <v>6.187741756439209</v>
          </cell>
          <cell r="N142">
            <v>6.0064117908477783</v>
          </cell>
          <cell r="O142">
            <v>6.0118887424468994</v>
          </cell>
        </row>
        <row r="143">
          <cell r="D143">
            <v>0.34616741538047791</v>
          </cell>
          <cell r="E143">
            <v>0.32277569174766541</v>
          </cell>
          <cell r="F143">
            <v>0.19739319384098053</v>
          </cell>
          <cell r="G143">
            <v>0.15427877008914948</v>
          </cell>
          <cell r="H143">
            <v>0.15427877008914948</v>
          </cell>
          <cell r="I143">
            <v>0.15832716226577759</v>
          </cell>
          <cell r="J143">
            <v>0.30538535118103027</v>
          </cell>
          <cell r="K143">
            <v>0.28937572240829468</v>
          </cell>
          <cell r="L143">
            <v>0.30538535118103027</v>
          </cell>
          <cell r="M143">
            <v>0.25372931361198425</v>
          </cell>
          <cell r="N143">
            <v>0.30226951837539673</v>
          </cell>
          <cell r="O143">
            <v>0.38181108236312866</v>
          </cell>
        </row>
        <row r="144">
          <cell r="D144">
            <v>19.614985585212708</v>
          </cell>
          <cell r="E144">
            <v>20.993958175182343</v>
          </cell>
          <cell r="F144">
            <v>19.078195095062256</v>
          </cell>
          <cell r="G144">
            <v>26.217358589172363</v>
          </cell>
          <cell r="H144">
            <v>26.217358589172363</v>
          </cell>
          <cell r="I144">
            <v>25.250185132026672</v>
          </cell>
          <cell r="J144">
            <v>21.533054113388062</v>
          </cell>
          <cell r="K144">
            <v>21.31872832775116</v>
          </cell>
          <cell r="L144">
            <v>21.533054113388062</v>
          </cell>
          <cell r="M144">
            <v>23.134390354156494</v>
          </cell>
          <cell r="N144">
            <v>19.536453485488892</v>
          </cell>
          <cell r="O144">
            <v>19.163856446743011</v>
          </cell>
        </row>
        <row r="145">
          <cell r="D145">
            <v>55.192312002182007</v>
          </cell>
          <cell r="E145">
            <v>57.166109561920166</v>
          </cell>
          <cell r="F145">
            <v>55.192312002182007</v>
          </cell>
          <cell r="G145">
            <v>56.936756491661072</v>
          </cell>
          <cell r="H145">
            <v>56.936756491661072</v>
          </cell>
          <cell r="I145">
            <v>55.192312002182007</v>
          </cell>
          <cell r="J145">
            <v>10.592279255390167</v>
          </cell>
          <cell r="K145">
            <v>10.234470963478088</v>
          </cell>
          <cell r="L145">
            <v>10.592278331518173</v>
          </cell>
          <cell r="M145">
            <v>56.961907982826233</v>
          </cell>
          <cell r="N145">
            <v>52.582635402679443</v>
          </cell>
          <cell r="O145">
            <v>57.886792540550232</v>
          </cell>
        </row>
        <row r="146">
          <cell r="D146">
            <v>18.551539778709412</v>
          </cell>
          <cell r="E146">
            <v>19.229477226734161</v>
          </cell>
          <cell r="F146">
            <v>18.551539778709412</v>
          </cell>
          <cell r="G146">
            <v>19.168060064315796</v>
          </cell>
          <cell r="H146">
            <v>19.168060064315796</v>
          </cell>
          <cell r="I146">
            <v>18.551539778709412</v>
          </cell>
          <cell r="J146">
            <v>0</v>
          </cell>
          <cell r="K146">
            <v>0</v>
          </cell>
          <cell r="L146">
            <v>0</v>
          </cell>
          <cell r="M146">
            <v>19.174795091152191</v>
          </cell>
          <cell r="N146">
            <v>17.660397529602051</v>
          </cell>
          <cell r="O146">
            <v>19.457958161830902</v>
          </cell>
        </row>
        <row r="147">
          <cell r="D147">
            <v>18.52694034576416</v>
          </cell>
          <cell r="E147">
            <v>19.203978359699249</v>
          </cell>
          <cell r="F147">
            <v>18.52694034576416</v>
          </cell>
          <cell r="G147">
            <v>19.142642498016357</v>
          </cell>
          <cell r="H147">
            <v>19.142642498016357</v>
          </cell>
          <cell r="I147">
            <v>18.52694034576416</v>
          </cell>
          <cell r="J147">
            <v>0</v>
          </cell>
          <cell r="K147">
            <v>0</v>
          </cell>
          <cell r="L147">
            <v>0</v>
          </cell>
          <cell r="M147">
            <v>19.149370133876801</v>
          </cell>
          <cell r="N147">
            <v>17.636980772018433</v>
          </cell>
          <cell r="O147">
            <v>19.43215811252594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D149">
            <v>9.5374104380607605</v>
          </cell>
          <cell r="E149">
            <v>9.8553241193294525</v>
          </cell>
          <cell r="F149">
            <v>9.5374104380607605</v>
          </cell>
          <cell r="G149">
            <v>9.8553241193294525</v>
          </cell>
          <cell r="H149">
            <v>9.8553241193294525</v>
          </cell>
          <cell r="I149">
            <v>9.5374104380607605</v>
          </cell>
          <cell r="J149">
            <v>0</v>
          </cell>
          <cell r="K149">
            <v>0</v>
          </cell>
          <cell r="L149">
            <v>0</v>
          </cell>
          <cell r="M149">
            <v>9.5374151468276978</v>
          </cell>
          <cell r="N149">
            <v>8.6144394874572754</v>
          </cell>
          <cell r="O149">
            <v>9.8553241193294525</v>
          </cell>
        </row>
        <row r="150">
          <cell r="D150">
            <v>2.1000000089406967</v>
          </cell>
          <cell r="E150">
            <v>2.1700000092387199</v>
          </cell>
          <cell r="F150">
            <v>2.1000000089406967</v>
          </cell>
          <cell r="G150">
            <v>2.1700000092387199</v>
          </cell>
          <cell r="H150">
            <v>2.1700000092387199</v>
          </cell>
          <cell r="I150">
            <v>2.1000000089406967</v>
          </cell>
          <cell r="J150">
            <v>2.1700000092387199</v>
          </cell>
          <cell r="K150">
            <v>2.1000000089406967</v>
          </cell>
          <cell r="L150">
            <v>2.1700000092387199</v>
          </cell>
          <cell r="M150">
            <v>2.1700000092387199</v>
          </cell>
          <cell r="N150">
            <v>1.9600000083446503</v>
          </cell>
          <cell r="O150">
            <v>2.1700000092387199</v>
          </cell>
        </row>
        <row r="151">
          <cell r="D151">
            <v>15</v>
          </cell>
          <cell r="E151">
            <v>15.5</v>
          </cell>
          <cell r="F151">
            <v>15</v>
          </cell>
          <cell r="G151">
            <v>15.5</v>
          </cell>
          <cell r="H151">
            <v>15.5</v>
          </cell>
          <cell r="I151">
            <v>15</v>
          </cell>
          <cell r="J151">
            <v>15.5</v>
          </cell>
          <cell r="K151">
            <v>15</v>
          </cell>
          <cell r="L151">
            <v>15.5</v>
          </cell>
          <cell r="M151">
            <v>15.5</v>
          </cell>
          <cell r="N151">
            <v>14</v>
          </cell>
          <cell r="O151">
            <v>15.5</v>
          </cell>
        </row>
        <row r="152">
          <cell r="D152">
            <v>13.836185038089752</v>
          </cell>
          <cell r="E152">
            <v>18.003515720367432</v>
          </cell>
          <cell r="F152">
            <v>19.912090301513672</v>
          </cell>
          <cell r="G152">
            <v>17.936601519584656</v>
          </cell>
          <cell r="H152">
            <v>17.936601519584656</v>
          </cell>
          <cell r="I152">
            <v>17.846589088439941</v>
          </cell>
          <cell r="J152">
            <v>7.9814022183418274</v>
          </cell>
          <cell r="K152">
            <v>17.815573811531067</v>
          </cell>
          <cell r="L152">
            <v>18.617223560810089</v>
          </cell>
          <cell r="M152">
            <v>18.999011814594269</v>
          </cell>
          <cell r="N152">
            <v>15.594006776809692</v>
          </cell>
          <cell r="O152">
            <v>14.931645035743713</v>
          </cell>
        </row>
        <row r="153">
          <cell r="D153">
            <v>17.098270654678345</v>
          </cell>
          <cell r="E153">
            <v>20.918808579444885</v>
          </cell>
          <cell r="F153">
            <v>11.408322751522064</v>
          </cell>
          <cell r="G153">
            <v>28.21098381280899</v>
          </cell>
          <cell r="H153">
            <v>28.21098381280899</v>
          </cell>
          <cell r="I153">
            <v>26.471107006072998</v>
          </cell>
          <cell r="J153">
            <v>30.831735193729401</v>
          </cell>
          <cell r="K153">
            <v>15.132864117622375</v>
          </cell>
          <cell r="L153">
            <v>16.101222634315491</v>
          </cell>
          <cell r="M153">
            <v>15.781751394271851</v>
          </cell>
          <cell r="N153">
            <v>20.487010955810547</v>
          </cell>
          <cell r="O153">
            <v>21.2889763712883</v>
          </cell>
        </row>
        <row r="154">
          <cell r="D154">
            <v>33.619215488433838</v>
          </cell>
          <cell r="E154">
            <v>38.13001537322998</v>
          </cell>
          <cell r="F154">
            <v>21.826592087745667</v>
          </cell>
          <cell r="G154">
            <v>50.799393534660339</v>
          </cell>
          <cell r="H154">
            <v>50.799393534660339</v>
          </cell>
          <cell r="I154">
            <v>50.248929262161255</v>
          </cell>
          <cell r="J154">
            <v>57.954974293708801</v>
          </cell>
          <cell r="K154">
            <v>25.377641916275024</v>
          </cell>
          <cell r="L154">
            <v>29.383490085601807</v>
          </cell>
          <cell r="M154">
            <v>30.38605010509491</v>
          </cell>
          <cell r="N154">
            <v>39.323042869567871</v>
          </cell>
          <cell r="O154">
            <v>40.992887735366821</v>
          </cell>
        </row>
        <row r="155">
          <cell r="D155">
            <v>0.50858624766424831</v>
          </cell>
          <cell r="E155">
            <v>0.5486178899925489</v>
          </cell>
          <cell r="F155">
            <v>0.52267998163245832</v>
          </cell>
          <cell r="G155">
            <v>0.55534095684746088</v>
          </cell>
          <cell r="H155">
            <v>0.55534095684746088</v>
          </cell>
          <cell r="I155">
            <v>0.5267994242815921</v>
          </cell>
          <cell r="J155">
            <v>0.53199463151304138</v>
          </cell>
          <cell r="K155">
            <v>0.59630694481182134</v>
          </cell>
          <cell r="L155">
            <v>0.54796835186727</v>
          </cell>
          <cell r="M155">
            <v>0.51937488879562144</v>
          </cell>
          <cell r="N155">
            <v>0.52099251382363032</v>
          </cell>
          <cell r="O155">
            <v>0.51933341482847351</v>
          </cell>
        </row>
        <row r="156">
          <cell r="D156">
            <v>4.5000001788139343</v>
          </cell>
          <cell r="E156">
            <v>4.0083156526088715</v>
          </cell>
          <cell r="F156">
            <v>4.5000001788139343</v>
          </cell>
          <cell r="G156">
            <v>4.6500001847743988</v>
          </cell>
          <cell r="H156">
            <v>4.6500001847743988</v>
          </cell>
          <cell r="I156">
            <v>4.2187947034835815</v>
          </cell>
          <cell r="J156">
            <v>4.6500001847743988</v>
          </cell>
          <cell r="K156">
            <v>2.6130824536085129</v>
          </cell>
          <cell r="L156">
            <v>4.6500001847743988</v>
          </cell>
          <cell r="M156">
            <v>4.6500001847743988</v>
          </cell>
          <cell r="N156">
            <v>4.2000001668930054</v>
          </cell>
          <cell r="O156">
            <v>2.826655887067318</v>
          </cell>
        </row>
        <row r="157">
          <cell r="D157">
            <v>0.34927795641124249</v>
          </cell>
          <cell r="E157">
            <v>0.37964608334004879</v>
          </cell>
          <cell r="F157">
            <v>0.40926732122898102</v>
          </cell>
          <cell r="G157">
            <v>0.41915997304022312</v>
          </cell>
          <cell r="H157">
            <v>0.41915997304022312</v>
          </cell>
          <cell r="I157">
            <v>0.40802872739732265</v>
          </cell>
          <cell r="J157">
            <v>0.41814882401376963</v>
          </cell>
          <cell r="K157">
            <v>0.40140559896826744</v>
          </cell>
          <cell r="L157">
            <v>0.41814879514276981</v>
          </cell>
          <cell r="M157">
            <v>0.41756256949156523</v>
          </cell>
          <cell r="N157">
            <v>0.33251397311687469</v>
          </cell>
          <cell r="O157">
            <v>0.37282903399318457</v>
          </cell>
        </row>
        <row r="158">
          <cell r="D158">
            <v>1.0882692039012909</v>
          </cell>
          <cell r="E158">
            <v>1.1948882266879082</v>
          </cell>
          <cell r="F158">
            <v>1.2160684168338776</v>
          </cell>
          <cell r="G158">
            <v>1.2243398800492287</v>
          </cell>
          <cell r="H158">
            <v>1.2243398800492287</v>
          </cell>
          <cell r="I158">
            <v>1.1908664926886559</v>
          </cell>
          <cell r="J158">
            <v>1.1505302451550961</v>
          </cell>
          <cell r="K158">
            <v>1.1640574783086777</v>
          </cell>
          <cell r="L158">
            <v>1.2326868325471878</v>
          </cell>
          <cell r="M158">
            <v>1.2213972322642803</v>
          </cell>
          <cell r="N158">
            <v>1.0432859361171722</v>
          </cell>
          <cell r="O158">
            <v>1.1928077824413776</v>
          </cell>
        </row>
        <row r="159">
          <cell r="D159">
            <v>1.2648308649659157</v>
          </cell>
          <cell r="E159">
            <v>1.2177050933241844</v>
          </cell>
          <cell r="F159">
            <v>1.7695152014493942</v>
          </cell>
          <cell r="G159">
            <v>1.6414202749729156</v>
          </cell>
          <cell r="H159">
            <v>1.6414202749729156</v>
          </cell>
          <cell r="I159">
            <v>1.6420993208885193</v>
          </cell>
          <cell r="J159">
            <v>0.64263005740940571</v>
          </cell>
          <cell r="K159">
            <v>0.85703641176223755</v>
          </cell>
          <cell r="L159">
            <v>0.86687682941555977</v>
          </cell>
          <cell r="M159">
            <v>1.5354535430669785</v>
          </cell>
          <cell r="N159">
            <v>1.3008194714784622</v>
          </cell>
          <cell r="O159">
            <v>1.4361800327897072</v>
          </cell>
        </row>
        <row r="160">
          <cell r="D160">
            <v>3.0000000447034836</v>
          </cell>
          <cell r="E160">
            <v>3.1000000461935997</v>
          </cell>
          <cell r="F160">
            <v>3.0000000447034836</v>
          </cell>
          <cell r="G160">
            <v>3.1000000461935997</v>
          </cell>
          <cell r="H160">
            <v>3.1000000461935997</v>
          </cell>
          <cell r="I160">
            <v>3.0000000447034836</v>
          </cell>
          <cell r="J160">
            <v>3.1000000461935997</v>
          </cell>
          <cell r="K160">
            <v>3.0000000447034836</v>
          </cell>
          <cell r="L160">
            <v>3.1000000461935997</v>
          </cell>
          <cell r="M160">
            <v>3.1000000461935997</v>
          </cell>
          <cell r="N160">
            <v>2.8000000417232513</v>
          </cell>
          <cell r="O160">
            <v>3.1000000461935997</v>
          </cell>
        </row>
        <row r="161">
          <cell r="D161">
            <v>15</v>
          </cell>
          <cell r="E161">
            <v>15.5</v>
          </cell>
          <cell r="F161">
            <v>15</v>
          </cell>
          <cell r="G161">
            <v>15.5</v>
          </cell>
          <cell r="H161">
            <v>15.5</v>
          </cell>
          <cell r="I161">
            <v>15</v>
          </cell>
          <cell r="J161">
            <v>15.5</v>
          </cell>
          <cell r="K161">
            <v>15</v>
          </cell>
          <cell r="L161">
            <v>15.5</v>
          </cell>
          <cell r="M161">
            <v>15.5</v>
          </cell>
          <cell r="N161">
            <v>14</v>
          </cell>
          <cell r="O161">
            <v>15.5</v>
          </cell>
        </row>
        <row r="162">
          <cell r="D162">
            <v>6.0000000894069672</v>
          </cell>
          <cell r="E162">
            <v>6.2000000923871994</v>
          </cell>
          <cell r="F162">
            <v>6.0000000894069672</v>
          </cell>
          <cell r="G162">
            <v>6.2000000923871994</v>
          </cell>
          <cell r="H162">
            <v>6.2000000923871994</v>
          </cell>
          <cell r="I162">
            <v>6.0000000894069672</v>
          </cell>
          <cell r="J162">
            <v>6.2000000923871994</v>
          </cell>
          <cell r="K162">
            <v>6.0000000894069672</v>
          </cell>
          <cell r="L162">
            <v>6.2000000923871994</v>
          </cell>
          <cell r="M162">
            <v>6.2000000923871994</v>
          </cell>
          <cell r="N162">
            <v>5.6000000834465027</v>
          </cell>
          <cell r="O162">
            <v>6.2000000923871994</v>
          </cell>
        </row>
        <row r="163"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</row>
        <row r="164">
          <cell r="D164">
            <v>10.264830887317657</v>
          </cell>
          <cell r="E164">
            <v>10.517705231904984</v>
          </cell>
          <cell r="F164">
            <v>10.769515335559845</v>
          </cell>
          <cell r="G164">
            <v>10.941420644521713</v>
          </cell>
          <cell r="H164">
            <v>10.941420644521713</v>
          </cell>
          <cell r="I164">
            <v>10.642099678516388</v>
          </cell>
          <cell r="J164">
            <v>9.9426300227642059</v>
          </cell>
          <cell r="K164">
            <v>9.8570367693901062</v>
          </cell>
          <cell r="L164">
            <v>10.16687685251236</v>
          </cell>
          <cell r="M164">
            <v>10.835453450679779</v>
          </cell>
          <cell r="N164">
            <v>9.7008194923400879</v>
          </cell>
          <cell r="O164">
            <v>10.736179709434509</v>
          </cell>
        </row>
        <row r="165">
          <cell r="D165">
            <v>0.52736252546310425</v>
          </cell>
          <cell r="E165">
            <v>0.25497850775718689</v>
          </cell>
          <cell r="F165">
            <v>0.29632128775119781</v>
          </cell>
          <cell r="G165">
            <v>0</v>
          </cell>
          <cell r="H165">
            <v>0</v>
          </cell>
          <cell r="I165">
            <v>0</v>
          </cell>
          <cell r="J165">
            <v>0.57056503929197788</v>
          </cell>
          <cell r="K165">
            <v>1.1182639002799988</v>
          </cell>
          <cell r="L165">
            <v>1.1063215844333172</v>
          </cell>
          <cell r="M165">
            <v>9.9886441603302956E-2</v>
          </cell>
          <cell r="N165">
            <v>0.75793399661779404</v>
          </cell>
          <cell r="O165">
            <v>0.7337699718773365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</row>
        <row r="167">
          <cell r="D167">
            <v>90.915541648864746</v>
          </cell>
          <cell r="E167">
            <v>83.949395179748535</v>
          </cell>
          <cell r="F167">
            <v>118.68891477584839</v>
          </cell>
          <cell r="G167">
            <v>101.96608901023865</v>
          </cell>
          <cell r="H167">
            <v>101.96608901023865</v>
          </cell>
          <cell r="I167">
            <v>103.99281978607178</v>
          </cell>
          <cell r="J167">
            <v>78.728734970092773</v>
          </cell>
          <cell r="K167">
            <v>97.755889892578125</v>
          </cell>
          <cell r="L167">
            <v>98.169403791427612</v>
          </cell>
          <cell r="M167">
            <v>94.234832525253296</v>
          </cell>
          <cell r="N167">
            <v>78.753931999206543</v>
          </cell>
          <cell r="O167">
            <v>86.785534381866455</v>
          </cell>
        </row>
        <row r="168">
          <cell r="D168">
            <v>0.49883119761943817</v>
          </cell>
          <cell r="E168">
            <v>0.46903422102332115</v>
          </cell>
          <cell r="F168">
            <v>0.64121637493371964</v>
          </cell>
          <cell r="G168">
            <v>0.55798813886940479</v>
          </cell>
          <cell r="H168">
            <v>0.55798813886940479</v>
          </cell>
          <cell r="I168">
            <v>0.56664582341909409</v>
          </cell>
          <cell r="J168">
            <v>0.43787461705505848</v>
          </cell>
          <cell r="K168">
            <v>0.53436242043972015</v>
          </cell>
          <cell r="L168">
            <v>0.53970425017178059</v>
          </cell>
          <cell r="M168">
            <v>0.51946873962879181</v>
          </cell>
          <cell r="N168">
            <v>0.4365815669298172</v>
          </cell>
          <cell r="O168">
            <v>0.48342791572213173</v>
          </cell>
        </row>
        <row r="169">
          <cell r="D169">
            <v>0.36157454364001751</v>
          </cell>
          <cell r="E169">
            <v>0.37344254273921251</v>
          </cell>
          <cell r="F169">
            <v>0.38339020684361458</v>
          </cell>
          <cell r="G169">
            <v>0.41572845261543989</v>
          </cell>
          <cell r="H169">
            <v>0.41572845261543989</v>
          </cell>
          <cell r="I169">
            <v>0.39094917476177216</v>
          </cell>
          <cell r="J169">
            <v>0.39011941384524107</v>
          </cell>
          <cell r="K169">
            <v>0.36624354310333729</v>
          </cell>
          <cell r="L169">
            <v>0.39177906326949596</v>
          </cell>
          <cell r="M169">
            <v>0.39497528504580259</v>
          </cell>
          <cell r="N169">
            <v>0.33946936950087547</v>
          </cell>
          <cell r="O169">
            <v>0.37922655884176493</v>
          </cell>
        </row>
        <row r="170">
          <cell r="D170">
            <v>20.000009536743164</v>
          </cell>
          <cell r="E170">
            <v>19.999990165233612</v>
          </cell>
          <cell r="F170">
            <v>20.000009536743164</v>
          </cell>
          <cell r="G170">
            <v>4.9999901503324509</v>
          </cell>
          <cell r="H170">
            <v>4.9999901503324509</v>
          </cell>
          <cell r="I170">
            <v>5.0000099837779999</v>
          </cell>
          <cell r="J170">
            <v>4.9999901503324509</v>
          </cell>
          <cell r="K170">
            <v>20.000009536743164</v>
          </cell>
          <cell r="L170">
            <v>19.999990165233612</v>
          </cell>
          <cell r="M170">
            <v>19.999990165233612</v>
          </cell>
          <cell r="N170">
            <v>17.000003576278687</v>
          </cell>
          <cell r="O170">
            <v>19.999990165233612</v>
          </cell>
        </row>
        <row r="171">
          <cell r="D171">
            <v>20.000009536743164</v>
          </cell>
          <cell r="E171">
            <v>17.999995768070221</v>
          </cell>
          <cell r="F171">
            <v>18.000000715255737</v>
          </cell>
          <cell r="G171">
            <v>4.9999901503324509</v>
          </cell>
          <cell r="H171">
            <v>4.9999901503324509</v>
          </cell>
          <cell r="I171">
            <v>5.0000099837779999</v>
          </cell>
          <cell r="J171">
            <v>4.9999901503324509</v>
          </cell>
          <cell r="K171">
            <v>18.000000715255737</v>
          </cell>
          <cell r="L171">
            <v>17.999995768070221</v>
          </cell>
          <cell r="M171">
            <v>17.999995768070221</v>
          </cell>
          <cell r="N171">
            <v>14.999991178512573</v>
          </cell>
          <cell r="O171">
            <v>17.999995768070221</v>
          </cell>
        </row>
        <row r="172"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</row>
        <row r="173">
          <cell r="D173">
            <v>40.000019073486328</v>
          </cell>
          <cell r="E173">
            <v>37.999985933303833</v>
          </cell>
          <cell r="F173">
            <v>38.000010251998901</v>
          </cell>
          <cell r="G173">
            <v>9.9999803006649017</v>
          </cell>
          <cell r="H173">
            <v>9.9999803006649017</v>
          </cell>
          <cell r="I173">
            <v>10.000019967556</v>
          </cell>
          <cell r="J173">
            <v>9.9999803006649017</v>
          </cell>
          <cell r="K173">
            <v>38.000010251998901</v>
          </cell>
          <cell r="L173">
            <v>37.999985933303833</v>
          </cell>
          <cell r="M173">
            <v>37.999985933303833</v>
          </cell>
          <cell r="N173">
            <v>31.99999475479126</v>
          </cell>
          <cell r="O173">
            <v>37.999985933303833</v>
          </cell>
        </row>
        <row r="177">
          <cell r="D177">
            <v>-4.5519144009631418E-14</v>
          </cell>
          <cell r="E177">
            <v>-2.2648549702353193E-14</v>
          </cell>
          <cell r="F177">
            <v>-4.5519144009631418E-14</v>
          </cell>
          <cell r="G177">
            <v>-2.2648549702353193E-14</v>
          </cell>
          <cell r="H177">
            <v>-2.2648549702353193E-14</v>
          </cell>
          <cell r="I177">
            <v>-4.5519144009631418E-14</v>
          </cell>
          <cell r="J177">
            <v>-2.2759572004815709E-14</v>
          </cell>
          <cell r="K177">
            <v>6.8167693711984612E-14</v>
          </cell>
          <cell r="L177">
            <v>6.8167693711984612E-14</v>
          </cell>
          <cell r="M177">
            <v>-4.5519144009631418E-14</v>
          </cell>
          <cell r="N177">
            <v>6.8167693711984612E-14</v>
          </cell>
          <cell r="O177">
            <v>-4.5519144009631418E-14</v>
          </cell>
        </row>
        <row r="178">
          <cell r="D178">
            <v>687.42574245840319</v>
          </cell>
          <cell r="E178">
            <v>737.05621465343222</v>
          </cell>
          <cell r="F178">
            <v>717.56842965590931</v>
          </cell>
          <cell r="G178">
            <v>737.27292661643014</v>
          </cell>
          <cell r="H178">
            <v>737.07294676280026</v>
          </cell>
          <cell r="I178">
            <v>718.06001377534858</v>
          </cell>
          <cell r="J178">
            <v>738.64782597787666</v>
          </cell>
          <cell r="K178">
            <v>714.45695086622231</v>
          </cell>
          <cell r="L178">
            <v>629.29609289625284</v>
          </cell>
          <cell r="M178">
            <v>722.09266960990431</v>
          </cell>
          <cell r="N178">
            <v>661.67230799114691</v>
          </cell>
          <cell r="O178">
            <v>737.33802588230367</v>
          </cell>
        </row>
        <row r="179">
          <cell r="D179">
            <v>25</v>
          </cell>
          <cell r="E179">
            <v>25</v>
          </cell>
          <cell r="F179">
            <v>25</v>
          </cell>
          <cell r="G179">
            <v>25</v>
          </cell>
          <cell r="H179">
            <v>25</v>
          </cell>
          <cell r="I179">
            <v>25</v>
          </cell>
          <cell r="J179">
            <v>25</v>
          </cell>
          <cell r="K179">
            <v>25</v>
          </cell>
          <cell r="L179">
            <v>25</v>
          </cell>
          <cell r="M179">
            <v>25</v>
          </cell>
          <cell r="N179">
            <v>25</v>
          </cell>
          <cell r="O179">
            <v>25</v>
          </cell>
        </row>
        <row r="180">
          <cell r="D180">
            <v>43</v>
          </cell>
          <cell r="E180">
            <v>43</v>
          </cell>
          <cell r="F180">
            <v>43</v>
          </cell>
          <cell r="G180">
            <v>43</v>
          </cell>
          <cell r="H180">
            <v>43</v>
          </cell>
          <cell r="I180">
            <v>43</v>
          </cell>
          <cell r="J180">
            <v>43</v>
          </cell>
          <cell r="K180">
            <v>43</v>
          </cell>
          <cell r="L180">
            <v>43</v>
          </cell>
          <cell r="M180">
            <v>43</v>
          </cell>
          <cell r="N180">
            <v>43</v>
          </cell>
          <cell r="O180">
            <v>43</v>
          </cell>
        </row>
        <row r="181">
          <cell r="D181">
            <v>25</v>
          </cell>
          <cell r="E181">
            <v>25</v>
          </cell>
          <cell r="F181">
            <v>25</v>
          </cell>
          <cell r="G181">
            <v>25</v>
          </cell>
          <cell r="H181">
            <v>25</v>
          </cell>
          <cell r="I181">
            <v>25</v>
          </cell>
          <cell r="J181">
            <v>25</v>
          </cell>
          <cell r="K181">
            <v>25</v>
          </cell>
          <cell r="L181">
            <v>25</v>
          </cell>
          <cell r="M181">
            <v>25</v>
          </cell>
          <cell r="N181">
            <v>25</v>
          </cell>
          <cell r="O181">
            <v>25</v>
          </cell>
        </row>
        <row r="182">
          <cell r="D182">
            <v>-4.9989919662475586</v>
          </cell>
          <cell r="E182">
            <v>-4.9989919662475586</v>
          </cell>
          <cell r="F182">
            <v>-4.9989919662475586</v>
          </cell>
          <cell r="G182">
            <v>-4.9989919662475586</v>
          </cell>
          <cell r="H182">
            <v>-4.9989919662475586</v>
          </cell>
          <cell r="I182">
            <v>-4.9989919662475586</v>
          </cell>
          <cell r="J182">
            <v>-4.9989919662475586</v>
          </cell>
          <cell r="K182">
            <v>-4.9989919662475586</v>
          </cell>
          <cell r="L182">
            <v>-4.9989919662475586</v>
          </cell>
          <cell r="M182">
            <v>-4.9989919662475586</v>
          </cell>
          <cell r="N182">
            <v>-4.9989919662475586</v>
          </cell>
          <cell r="O182">
            <v>-4.9989919662475586</v>
          </cell>
        </row>
        <row r="183">
          <cell r="D183">
            <v>-0.80001718848962966</v>
          </cell>
          <cell r="E183">
            <v>-0.80001718848962966</v>
          </cell>
          <cell r="F183">
            <v>-0.80001718848962966</v>
          </cell>
          <cell r="G183">
            <v>-0.80001718848962966</v>
          </cell>
          <cell r="H183">
            <v>-0.80001718848962966</v>
          </cell>
          <cell r="I183">
            <v>-0.80001718848962966</v>
          </cell>
          <cell r="J183">
            <v>-0.80001718848962966</v>
          </cell>
          <cell r="K183">
            <v>-0.80001718848962966</v>
          </cell>
          <cell r="L183">
            <v>-0.80001718848962966</v>
          </cell>
          <cell r="M183">
            <v>-0.80001718848962966</v>
          </cell>
          <cell r="N183">
            <v>-0.80001718848962966</v>
          </cell>
          <cell r="O183">
            <v>-0.80001718848962966</v>
          </cell>
        </row>
        <row r="184">
          <cell r="D184">
            <v>15.000000000000085</v>
          </cell>
          <cell r="E184">
            <v>15.000000000000085</v>
          </cell>
          <cell r="F184">
            <v>15.000000000000085</v>
          </cell>
          <cell r="G184">
            <v>15.000000000000085</v>
          </cell>
          <cell r="H184">
            <v>15.000000000000085</v>
          </cell>
          <cell r="I184">
            <v>15.000000000000085</v>
          </cell>
          <cell r="J184">
            <v>15.000000000000085</v>
          </cell>
          <cell r="K184">
            <v>15.000000000000085</v>
          </cell>
          <cell r="L184">
            <v>15.000000000000085</v>
          </cell>
          <cell r="M184">
            <v>15.000000000000085</v>
          </cell>
          <cell r="N184">
            <v>15.000000000000085</v>
          </cell>
          <cell r="O184">
            <v>15.000000000000085</v>
          </cell>
        </row>
        <row r="185">
          <cell r="D185">
            <v>3.0000000000000142</v>
          </cell>
          <cell r="E185">
            <v>3.0000000000000142</v>
          </cell>
          <cell r="F185">
            <v>3.0000000000000142</v>
          </cell>
          <cell r="G185">
            <v>3.0000000000000142</v>
          </cell>
          <cell r="H185">
            <v>3.0000000000000142</v>
          </cell>
          <cell r="I185">
            <v>3.0000000000000142</v>
          </cell>
          <cell r="J185">
            <v>3.0000000000000142</v>
          </cell>
          <cell r="K185">
            <v>3.0000000000000142</v>
          </cell>
          <cell r="L185">
            <v>3.0000000000000142</v>
          </cell>
          <cell r="M185">
            <v>3.0000000000000142</v>
          </cell>
          <cell r="N185">
            <v>3.0000000000000142</v>
          </cell>
          <cell r="O185">
            <v>3.0000000000000142</v>
          </cell>
        </row>
        <row r="186">
          <cell r="D186">
            <v>12.200990845262911</v>
          </cell>
          <cell r="E186">
            <v>12.200990845262911</v>
          </cell>
          <cell r="F186">
            <v>12.200990845262911</v>
          </cell>
          <cell r="G186">
            <v>12.200990845262911</v>
          </cell>
          <cell r="H186">
            <v>12.200990845262911</v>
          </cell>
          <cell r="I186">
            <v>12.200990845262911</v>
          </cell>
          <cell r="J186">
            <v>12.200990845262911</v>
          </cell>
          <cell r="K186">
            <v>12.200990845262911</v>
          </cell>
          <cell r="L186">
            <v>12.200990845262911</v>
          </cell>
          <cell r="M186">
            <v>12.200990845262911</v>
          </cell>
          <cell r="N186">
            <v>12.200990845262911</v>
          </cell>
          <cell r="O186">
            <v>12.200990845262911</v>
          </cell>
        </row>
        <row r="187">
          <cell r="D187">
            <v>14</v>
          </cell>
          <cell r="E187">
            <v>14</v>
          </cell>
          <cell r="F187">
            <v>14</v>
          </cell>
          <cell r="G187">
            <v>14</v>
          </cell>
          <cell r="H187">
            <v>14</v>
          </cell>
          <cell r="I187">
            <v>14</v>
          </cell>
          <cell r="J187">
            <v>14</v>
          </cell>
          <cell r="K187">
            <v>14</v>
          </cell>
          <cell r="L187">
            <v>14</v>
          </cell>
          <cell r="M187">
            <v>14</v>
          </cell>
          <cell r="N187">
            <v>14</v>
          </cell>
          <cell r="O187">
            <v>14</v>
          </cell>
        </row>
        <row r="188">
          <cell r="D188">
            <v>11</v>
          </cell>
          <cell r="E188">
            <v>11</v>
          </cell>
          <cell r="F188">
            <v>11</v>
          </cell>
          <cell r="G188">
            <v>11</v>
          </cell>
          <cell r="H188">
            <v>11</v>
          </cell>
          <cell r="I188">
            <v>11</v>
          </cell>
          <cell r="J188">
            <v>11</v>
          </cell>
          <cell r="K188">
            <v>11</v>
          </cell>
          <cell r="L188">
            <v>11</v>
          </cell>
          <cell r="M188">
            <v>11</v>
          </cell>
          <cell r="N188">
            <v>11</v>
          </cell>
          <cell r="O188">
            <v>11</v>
          </cell>
        </row>
        <row r="190">
          <cell r="D190">
            <v>43.375169135034085</v>
          </cell>
          <cell r="E190">
            <v>43.844294906675813</v>
          </cell>
          <cell r="F190">
            <v>43.232484798550608</v>
          </cell>
          <cell r="G190">
            <v>43.627579725027083</v>
          </cell>
          <cell r="H190">
            <v>43.827579725027086</v>
          </cell>
          <cell r="I190">
            <v>42.740900679111483</v>
          </cell>
          <cell r="J190">
            <v>42.252369942590597</v>
          </cell>
          <cell r="K190">
            <v>46.343963588237763</v>
          </cell>
          <cell r="L190">
            <v>41.504123170584442</v>
          </cell>
          <cell r="M190">
            <v>58.707546456933017</v>
          </cell>
          <cell r="N190">
            <v>54.12818052852154</v>
          </cell>
          <cell r="O190">
            <v>58.462819967210294</v>
          </cell>
        </row>
        <row r="191">
          <cell r="D191">
            <v>730.80091159343726</v>
          </cell>
          <cell r="E191">
            <v>780.90050956010805</v>
          </cell>
          <cell r="F191">
            <v>760.80091445445987</v>
          </cell>
          <cell r="G191">
            <v>780.90050634145723</v>
          </cell>
          <cell r="H191">
            <v>780.90052648782739</v>
          </cell>
          <cell r="I191">
            <v>760.8009144544601</v>
          </cell>
          <cell r="J191">
            <v>780.90019592046724</v>
          </cell>
          <cell r="K191">
            <v>760.8009144544601</v>
          </cell>
          <cell r="L191">
            <v>670.80021606683727</v>
          </cell>
          <cell r="M191">
            <v>780.80021606683727</v>
          </cell>
          <cell r="N191">
            <v>715.80048851966842</v>
          </cell>
          <cell r="O191">
            <v>795.80084584951396</v>
          </cell>
        </row>
        <row r="192"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F45"/>
  <sheetViews>
    <sheetView topLeftCell="A3" workbookViewId="0">
      <selection activeCell="E6" sqref="E6"/>
    </sheetView>
  </sheetViews>
  <sheetFormatPr defaultColWidth="9.1796875" defaultRowHeight="13"/>
  <cols>
    <col min="1" max="1" width="2.1796875" style="120" customWidth="1"/>
    <col min="2" max="2" width="20" style="120" customWidth="1"/>
    <col min="3" max="3" width="9.81640625" style="120" customWidth="1"/>
    <col min="4" max="4" width="17.1796875" style="120" customWidth="1"/>
    <col min="5" max="16384" width="9.1796875" style="120"/>
  </cols>
  <sheetData>
    <row r="2" spans="2:5">
      <c r="B2" s="262" t="s">
        <v>113</v>
      </c>
      <c r="C2" s="262"/>
      <c r="D2" s="262"/>
      <c r="E2" s="262"/>
    </row>
    <row r="3" spans="2:5">
      <c r="B3" s="244"/>
      <c r="C3" s="244"/>
      <c r="D3" s="244"/>
      <c r="E3" s="244"/>
    </row>
    <row r="4" spans="2:5">
      <c r="B4" s="243"/>
      <c r="C4" s="243" t="s">
        <v>115</v>
      </c>
      <c r="D4" s="243" t="s">
        <v>11</v>
      </c>
      <c r="E4" s="243" t="s">
        <v>90</v>
      </c>
    </row>
    <row r="5" spans="2:5">
      <c r="B5" s="123" t="s">
        <v>114</v>
      </c>
      <c r="C5" s="124">
        <v>840</v>
      </c>
      <c r="D5" s="126">
        <v>812</v>
      </c>
      <c r="E5" s="125">
        <v>22</v>
      </c>
    </row>
    <row r="6" spans="2:5">
      <c r="B6" s="123" t="s">
        <v>180</v>
      </c>
      <c r="C6" s="124">
        <v>5304</v>
      </c>
      <c r="D6" s="126">
        <v>14072</v>
      </c>
      <c r="E6" s="125">
        <v>1381</v>
      </c>
    </row>
    <row r="7" spans="2:5">
      <c r="B7" s="123"/>
      <c r="C7" s="124"/>
      <c r="D7" s="126"/>
      <c r="E7" s="125"/>
    </row>
    <row r="8" spans="2:5">
      <c r="B8" s="129" t="s">
        <v>119</v>
      </c>
      <c r="C8" s="252">
        <f>((C6/C5)^(1/19))-1</f>
        <v>0.1018</v>
      </c>
      <c r="D8" s="252">
        <f>((D6/D5)^(1/19))-1</f>
        <v>0.16200000000000001</v>
      </c>
      <c r="E8" s="252">
        <f>((E6/E5)^(1/19))-1</f>
        <v>0.24340000000000001</v>
      </c>
    </row>
    <row r="9" spans="2:5">
      <c r="B9" s="121"/>
      <c r="C9" s="121"/>
      <c r="D9" s="121"/>
      <c r="E9" s="121"/>
    </row>
    <row r="10" spans="2:5">
      <c r="B10" s="238"/>
      <c r="C10" s="238" t="s">
        <v>115</v>
      </c>
      <c r="D10" s="238" t="s">
        <v>11</v>
      </c>
      <c r="E10" s="238" t="s">
        <v>90</v>
      </c>
    </row>
    <row r="11" spans="2:5">
      <c r="B11" s="123" t="s">
        <v>114</v>
      </c>
      <c r="C11" s="124">
        <v>840</v>
      </c>
      <c r="D11" s="124">
        <v>812</v>
      </c>
      <c r="E11" s="125">
        <v>22</v>
      </c>
    </row>
    <row r="12" spans="2:5">
      <c r="B12" s="123" t="s">
        <v>167</v>
      </c>
      <c r="C12" s="124">
        <v>5551</v>
      </c>
      <c r="D12" s="126">
        <v>18511</v>
      </c>
      <c r="E12" s="125">
        <v>1968</v>
      </c>
    </row>
    <row r="13" spans="2:5">
      <c r="B13" s="123"/>
      <c r="C13" s="127"/>
      <c r="D13" s="128"/>
      <c r="E13" s="127"/>
    </row>
    <row r="14" spans="2:5">
      <c r="B14" s="129" t="s">
        <v>119</v>
      </c>
      <c r="C14" s="252">
        <f>((C12/C11)^(1/18))-1</f>
        <v>0.1106</v>
      </c>
      <c r="D14" s="252">
        <f>((D12/D11)^(1/18))-1</f>
        <v>0.18970000000000001</v>
      </c>
      <c r="E14" s="252">
        <f>((E12/E11)^(1/18))-1</f>
        <v>0.28360000000000002</v>
      </c>
    </row>
    <row r="15" spans="2:5">
      <c r="B15" s="121"/>
      <c r="C15" s="121"/>
      <c r="D15" s="121"/>
      <c r="E15" s="121"/>
    </row>
    <row r="16" spans="2:5">
      <c r="B16" s="221"/>
      <c r="C16" s="221" t="s">
        <v>115</v>
      </c>
      <c r="D16" s="221" t="s">
        <v>11</v>
      </c>
      <c r="E16" s="221" t="s">
        <v>90</v>
      </c>
    </row>
    <row r="17" spans="2:6">
      <c r="B17" s="123" t="s">
        <v>114</v>
      </c>
      <c r="C17" s="124">
        <v>840</v>
      </c>
      <c r="D17" s="124">
        <v>812</v>
      </c>
      <c r="E17" s="125">
        <v>22</v>
      </c>
    </row>
    <row r="18" spans="2:6">
      <c r="B18" s="123" t="s">
        <v>165</v>
      </c>
      <c r="C18" s="124">
        <v>5044</v>
      </c>
      <c r="D18" s="126">
        <v>15923</v>
      </c>
      <c r="E18" s="125">
        <v>2045</v>
      </c>
    </row>
    <row r="19" spans="2:6">
      <c r="B19" s="123"/>
      <c r="C19" s="127"/>
      <c r="D19" s="128"/>
      <c r="E19" s="127"/>
    </row>
    <row r="20" spans="2:6">
      <c r="B20" s="129" t="s">
        <v>119</v>
      </c>
      <c r="C20" s="130">
        <f>((C18/C17)^(1/17))-1</f>
        <v>0.11119999999999999</v>
      </c>
      <c r="D20" s="130">
        <f>((D18/D17)^(1/17))-1</f>
        <v>0.1913</v>
      </c>
      <c r="E20" s="130">
        <f>((E18/E17)^(1/17))-1</f>
        <v>0.30549999999999999</v>
      </c>
    </row>
    <row r="22" spans="2:6">
      <c r="B22" s="262" t="s">
        <v>113</v>
      </c>
      <c r="C22" s="262"/>
      <c r="D22" s="262"/>
      <c r="E22" s="262"/>
      <c r="F22" s="119"/>
    </row>
    <row r="23" spans="2:6">
      <c r="B23" s="121"/>
      <c r="C23" s="121"/>
      <c r="D23" s="121"/>
      <c r="E23" s="121"/>
      <c r="F23" s="119"/>
    </row>
    <row r="24" spans="2:6">
      <c r="B24" s="122"/>
      <c r="C24" s="122" t="s">
        <v>115</v>
      </c>
      <c r="D24" s="122" t="s">
        <v>11</v>
      </c>
      <c r="E24" s="122" t="s">
        <v>90</v>
      </c>
      <c r="F24" s="119"/>
    </row>
    <row r="25" spans="2:6">
      <c r="B25" s="123" t="s">
        <v>114</v>
      </c>
      <c r="C25" s="124">
        <v>840</v>
      </c>
      <c r="D25" s="124">
        <v>812</v>
      </c>
      <c r="E25" s="125">
        <v>22</v>
      </c>
    </row>
    <row r="26" spans="2:6">
      <c r="B26" s="123" t="s">
        <v>163</v>
      </c>
      <c r="C26" s="124">
        <v>5181</v>
      </c>
      <c r="D26" s="126">
        <v>13947</v>
      </c>
      <c r="E26" s="125">
        <v>2101</v>
      </c>
    </row>
    <row r="27" spans="2:6">
      <c r="B27" s="123"/>
      <c r="C27" s="127"/>
      <c r="D27" s="128"/>
      <c r="E27" s="127"/>
    </row>
    <row r="28" spans="2:6">
      <c r="B28" s="129" t="s">
        <v>119</v>
      </c>
      <c r="C28" s="130">
        <f>((C26/C25)^(1/16))-1</f>
        <v>0.12039999999999999</v>
      </c>
      <c r="D28" s="130">
        <f>((D26/D25)^(1/16))-1</f>
        <v>0.19450000000000001</v>
      </c>
      <c r="E28" s="130">
        <f>((E26/E25)^(1/16))-1</f>
        <v>0.32969999999999999</v>
      </c>
    </row>
    <row r="30" spans="2:6">
      <c r="B30" s="262" t="s">
        <v>113</v>
      </c>
      <c r="C30" s="262"/>
      <c r="D30" s="262"/>
      <c r="E30" s="262"/>
    </row>
    <row r="31" spans="2:6">
      <c r="B31" s="121"/>
      <c r="C31" s="121"/>
      <c r="D31" s="121"/>
      <c r="E31" s="121"/>
    </row>
    <row r="32" spans="2:6">
      <c r="B32" s="122"/>
      <c r="C32" s="122" t="s">
        <v>115</v>
      </c>
      <c r="D32" s="122" t="s">
        <v>11</v>
      </c>
      <c r="E32" s="122" t="s">
        <v>90</v>
      </c>
    </row>
    <row r="33" spans="2:6">
      <c r="B33" s="123" t="s">
        <v>114</v>
      </c>
      <c r="C33" s="124">
        <v>840</v>
      </c>
      <c r="D33" s="124">
        <v>812</v>
      </c>
      <c r="E33" s="125">
        <v>22</v>
      </c>
    </row>
    <row r="34" spans="2:6">
      <c r="B34" s="123" t="s">
        <v>158</v>
      </c>
      <c r="C34" s="124">
        <v>4279</v>
      </c>
      <c r="D34" s="126">
        <v>11925</v>
      </c>
      <c r="E34" s="125">
        <v>1210</v>
      </c>
    </row>
    <row r="35" spans="2:6">
      <c r="B35" s="123"/>
      <c r="C35" s="127"/>
      <c r="D35" s="128"/>
      <c r="E35" s="127"/>
    </row>
    <row r="36" spans="2:6">
      <c r="B36" s="129" t="s">
        <v>119</v>
      </c>
      <c r="C36" s="130">
        <f>((C34/C33)^(1/15))-1</f>
        <v>0.11459999999999999</v>
      </c>
      <c r="D36" s="130">
        <f>((D34/D33)^(1/15))-1</f>
        <v>0.19620000000000001</v>
      </c>
      <c r="E36" s="130">
        <f>((E34/E33)^(1/15))-1</f>
        <v>0.30620000000000003</v>
      </c>
    </row>
    <row r="39" spans="2:6">
      <c r="B39" s="262" t="s">
        <v>113</v>
      </c>
      <c r="C39" s="262"/>
      <c r="D39" s="262"/>
      <c r="E39" s="262"/>
      <c r="F39" s="120" t="s">
        <v>164</v>
      </c>
    </row>
    <row r="40" spans="2:6">
      <c r="B40" s="121"/>
      <c r="C40" s="121"/>
      <c r="D40" s="121"/>
      <c r="E40" s="121"/>
    </row>
    <row r="41" spans="2:6">
      <c r="B41" s="214"/>
      <c r="C41" s="214" t="s">
        <v>115</v>
      </c>
      <c r="D41" s="214" t="s">
        <v>11</v>
      </c>
      <c r="E41" s="214" t="s">
        <v>90</v>
      </c>
    </row>
    <row r="42" spans="2:6">
      <c r="B42" s="123" t="s">
        <v>114</v>
      </c>
      <c r="C42" s="124">
        <v>840</v>
      </c>
      <c r="D42" s="253">
        <v>812</v>
      </c>
      <c r="E42" s="125">
        <v>22</v>
      </c>
    </row>
    <row r="43" spans="2:6">
      <c r="B43" s="123" t="s">
        <v>158</v>
      </c>
      <c r="C43" s="124">
        <v>3958</v>
      </c>
      <c r="D43" s="254">
        <v>11925</v>
      </c>
      <c r="E43" s="125">
        <v>1222</v>
      </c>
    </row>
    <row r="44" spans="2:6">
      <c r="B44" s="123"/>
      <c r="C44" s="127"/>
      <c r="D44" s="128"/>
      <c r="E44" s="127"/>
    </row>
    <row r="45" spans="2:6">
      <c r="B45" s="129" t="s">
        <v>119</v>
      </c>
      <c r="C45" s="252">
        <f>((C43/C42)^(1/15))-1</f>
        <v>0.1089</v>
      </c>
      <c r="D45" s="130">
        <f>((D43/D42)^(1/15))-1</f>
        <v>0.19620000000000001</v>
      </c>
      <c r="E45" s="130">
        <f>((E43/E42)^(1/15))-1</f>
        <v>0.30709999999999998</v>
      </c>
    </row>
  </sheetData>
  <mergeCells count="4">
    <mergeCell ref="B22:E22"/>
    <mergeCell ref="B30:E30"/>
    <mergeCell ref="B39:E39"/>
    <mergeCell ref="B2:E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86" sqref="N86"/>
    </sheetView>
  </sheetViews>
  <sheetFormatPr defaultColWidth="9.1796875" defaultRowHeight="12.5"/>
  <cols>
    <col min="1" max="16384" width="9.1796875" style="101"/>
  </cols>
  <sheetData/>
  <phoneticPr fontId="5" type="noConversion"/>
  <pageMargins left="0.75" right="0.75" top="1" bottom="1" header="0.5" footer="0.5"/>
  <pageSetup scale="5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P10:P50"/>
  <sheetViews>
    <sheetView workbookViewId="0">
      <selection activeCell="P10" sqref="P10"/>
    </sheetView>
  </sheetViews>
  <sheetFormatPr defaultColWidth="9.1796875" defaultRowHeight="12.5"/>
  <cols>
    <col min="1" max="1" width="2.81640625" style="101" customWidth="1"/>
    <col min="2" max="16384" width="9.1796875" style="101"/>
  </cols>
  <sheetData>
    <row r="10" spans="16:16">
      <c r="P10" s="101">
        <f>77+3+2+3+15</f>
        <v>100</v>
      </c>
    </row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</sheetData>
  <phoneticPr fontId="5" type="noConversion"/>
  <pageMargins left="0.75" right="0.75" top="1" bottom="1" header="0.5" footer="0.5"/>
  <pageSetup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O12"/>
  <sheetViews>
    <sheetView topLeftCell="A31" workbookViewId="0">
      <selection activeCell="P48" sqref="P48"/>
    </sheetView>
  </sheetViews>
  <sheetFormatPr defaultColWidth="9.1796875" defaultRowHeight="12.5"/>
  <cols>
    <col min="1" max="1" width="4" style="101" customWidth="1"/>
    <col min="2" max="16384" width="9.1796875" style="101"/>
  </cols>
  <sheetData>
    <row r="12" spans="15:15">
      <c r="O12" s="114"/>
    </row>
  </sheetData>
  <phoneticPr fontId="0" type="noConversion"/>
  <pageMargins left="0.75" right="0.75" top="1" bottom="1" header="0.5" footer="0.5"/>
  <pageSetup scale="8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V213"/>
  <sheetViews>
    <sheetView topLeftCell="A99" workbookViewId="0">
      <selection activeCell="H116" sqref="H112:H116"/>
    </sheetView>
  </sheetViews>
  <sheetFormatPr defaultColWidth="9.1796875" defaultRowHeight="12"/>
  <cols>
    <col min="1" max="1" width="1.81640625" style="1" customWidth="1"/>
    <col min="2" max="2" width="30.81640625" style="15" customWidth="1"/>
    <col min="3" max="3" width="13.1796875" style="15" customWidth="1"/>
    <col min="4" max="4" width="12.1796875" style="15" customWidth="1"/>
    <col min="5" max="6" width="9" style="15" customWidth="1"/>
    <col min="7" max="7" width="9.81640625" style="15" customWidth="1"/>
    <col min="8" max="8" width="9.26953125" style="15" customWidth="1"/>
    <col min="9" max="9" width="8.453125" style="15" customWidth="1"/>
    <col min="10" max="13" width="8.1796875" style="15" customWidth="1"/>
    <col min="14" max="15" width="9.54296875" style="15" customWidth="1"/>
    <col min="16" max="17" width="10.1796875" style="15" customWidth="1"/>
    <col min="18" max="16384" width="9.1796875" style="1"/>
  </cols>
  <sheetData>
    <row r="1" spans="2:21"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</row>
    <row r="2" spans="2:21">
      <c r="B2" s="84" t="s">
        <v>3</v>
      </c>
      <c r="C2" s="85" t="s">
        <v>0</v>
      </c>
      <c r="D2" s="86" t="s">
        <v>1</v>
      </c>
      <c r="E2" s="85" t="s">
        <v>2</v>
      </c>
      <c r="F2" s="86" t="s">
        <v>37</v>
      </c>
      <c r="G2" s="85" t="s">
        <v>39</v>
      </c>
      <c r="H2" s="86" t="s">
        <v>59</v>
      </c>
      <c r="I2" s="85" t="s">
        <v>62</v>
      </c>
      <c r="J2" s="85" t="s">
        <v>80</v>
      </c>
      <c r="K2" s="87" t="s">
        <v>101</v>
      </c>
      <c r="L2" s="87" t="s">
        <v>118</v>
      </c>
      <c r="M2" s="87" t="s">
        <v>136</v>
      </c>
      <c r="N2" s="87" t="s">
        <v>144</v>
      </c>
      <c r="O2" s="87" t="s">
        <v>149</v>
      </c>
      <c r="P2" s="150" t="s">
        <v>157</v>
      </c>
      <c r="Q2" s="150" t="s">
        <v>159</v>
      </c>
      <c r="R2" s="150" t="s">
        <v>161</v>
      </c>
      <c r="S2" s="150" t="s">
        <v>166</v>
      </c>
      <c r="T2" s="150" t="s">
        <v>168</v>
      </c>
      <c r="U2" s="150" t="s">
        <v>171</v>
      </c>
    </row>
    <row r="3" spans="2:21">
      <c r="B3" s="5"/>
      <c r="C3" s="6">
        <f>9290.68/10</f>
        <v>929</v>
      </c>
      <c r="D3" s="7">
        <f>9916.04/10</f>
        <v>992</v>
      </c>
      <c r="E3" s="8">
        <f>11353.77/10</f>
        <v>1135</v>
      </c>
      <c r="F3" s="7">
        <v>1402</v>
      </c>
      <c r="G3" s="8">
        <v>1691</v>
      </c>
      <c r="H3" s="7">
        <f>20449.68/10</f>
        <v>2045</v>
      </c>
      <c r="I3" s="8">
        <f>22440.97/10</f>
        <v>2244</v>
      </c>
      <c r="J3" s="7">
        <v>2351</v>
      </c>
      <c r="K3" s="7">
        <v>2450</v>
      </c>
      <c r="L3" s="9">
        <v>2601</v>
      </c>
      <c r="M3" s="9">
        <v>2699</v>
      </c>
      <c r="N3" s="9">
        <v>2757</v>
      </c>
      <c r="O3" s="9">
        <v>2991</v>
      </c>
      <c r="P3" s="207">
        <v>3355</v>
      </c>
      <c r="Q3" s="207">
        <v>4279</v>
      </c>
      <c r="R3" s="207">
        <v>5181</v>
      </c>
      <c r="S3" s="207">
        <v>5044</v>
      </c>
      <c r="T3" s="207">
        <v>5551</v>
      </c>
      <c r="U3" s="207">
        <v>5304</v>
      </c>
    </row>
    <row r="4" spans="2:21" s="4" customFormat="1">
      <c r="B4" s="10" t="s">
        <v>19</v>
      </c>
      <c r="C4" s="11"/>
      <c r="D4" s="12">
        <f t="shared" ref="D4:Q4" si="0">(+D3-C3)/C3</f>
        <v>6.7799999999999999E-2</v>
      </c>
      <c r="E4" s="12">
        <f t="shared" si="0"/>
        <v>0.14419999999999999</v>
      </c>
      <c r="F4" s="12">
        <f t="shared" si="0"/>
        <v>0.23519999999999999</v>
      </c>
      <c r="G4" s="12">
        <f t="shared" si="0"/>
        <v>0.20610000000000001</v>
      </c>
      <c r="H4" s="12">
        <f t="shared" si="0"/>
        <v>0.20930000000000001</v>
      </c>
      <c r="I4" s="12">
        <f t="shared" si="0"/>
        <v>9.7299999999999998E-2</v>
      </c>
      <c r="J4" s="12">
        <f t="shared" si="0"/>
        <v>4.7699999999999999E-2</v>
      </c>
      <c r="K4" s="12">
        <f t="shared" si="0"/>
        <v>4.2099999999999999E-2</v>
      </c>
      <c r="L4" s="12">
        <f t="shared" si="0"/>
        <v>6.1600000000000002E-2</v>
      </c>
      <c r="M4" s="12">
        <f t="shared" si="0"/>
        <v>3.7699999999999997E-2</v>
      </c>
      <c r="N4" s="12">
        <f t="shared" si="0"/>
        <v>2.1499999999999998E-2</v>
      </c>
      <c r="O4" s="12">
        <f t="shared" si="0"/>
        <v>8.4900000000000003E-2</v>
      </c>
      <c r="P4" s="208">
        <f t="shared" si="0"/>
        <v>0.1217</v>
      </c>
      <c r="Q4" s="208">
        <f t="shared" si="0"/>
        <v>0.27539999999999998</v>
      </c>
      <c r="R4" s="208">
        <f>(+R3-Q3)/Q3</f>
        <v>0.21079999999999999</v>
      </c>
      <c r="S4" s="208">
        <f>(+S3-R3)/R3</f>
        <v>-2.64E-2</v>
      </c>
      <c r="T4" s="208">
        <f>(+T3-S3)/S3</f>
        <v>0.10050000000000001</v>
      </c>
      <c r="U4" s="208">
        <f>(+U3-T3)/T3</f>
        <v>-4.4499999999999998E-2</v>
      </c>
    </row>
    <row r="5" spans="2:21" s="4" customFormat="1"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209"/>
      <c r="Q5" s="209"/>
      <c r="R5" s="209"/>
    </row>
    <row r="6" spans="2:21">
      <c r="B6" s="84" t="s">
        <v>11</v>
      </c>
      <c r="C6" s="85" t="s">
        <v>0</v>
      </c>
      <c r="D6" s="86" t="s">
        <v>1</v>
      </c>
      <c r="E6" s="85" t="s">
        <v>2</v>
      </c>
      <c r="F6" s="86" t="s">
        <v>37</v>
      </c>
      <c r="G6" s="85" t="s">
        <v>39</v>
      </c>
      <c r="H6" s="86" t="s">
        <v>59</v>
      </c>
      <c r="I6" s="85" t="s">
        <v>62</v>
      </c>
      <c r="J6" s="85" t="s">
        <v>80</v>
      </c>
      <c r="K6" s="87" t="s">
        <v>101</v>
      </c>
      <c r="L6" s="87" t="s">
        <v>118</v>
      </c>
      <c r="M6" s="87" t="s">
        <v>136</v>
      </c>
      <c r="N6" s="87" t="s">
        <v>144</v>
      </c>
      <c r="O6" s="87" t="s">
        <v>149</v>
      </c>
      <c r="P6" s="85" t="s">
        <v>157</v>
      </c>
      <c r="Q6" s="85" t="str">
        <f>$Q$2</f>
        <v>2015-16</v>
      </c>
      <c r="R6" s="85" t="str">
        <f>+$R$2</f>
        <v>2016-17</v>
      </c>
      <c r="S6" s="85" t="s">
        <v>166</v>
      </c>
      <c r="T6" s="85" t="str">
        <f>+T2</f>
        <v>2018-19</v>
      </c>
      <c r="U6" s="150" t="s">
        <v>171</v>
      </c>
    </row>
    <row r="7" spans="2:21">
      <c r="B7" s="5"/>
      <c r="C7" s="17">
        <f>22612.81/10</f>
        <v>2261</v>
      </c>
      <c r="D7" s="6">
        <f>28047.36/10</f>
        <v>2805</v>
      </c>
      <c r="E7" s="17">
        <f>32202.56/10</f>
        <v>3220</v>
      </c>
      <c r="F7" s="6">
        <f>42989.9/10</f>
        <v>4299</v>
      </c>
      <c r="G7" s="17">
        <f>58204/10</f>
        <v>5820</v>
      </c>
      <c r="H7" s="6">
        <f>79303.22/10</f>
        <v>7930</v>
      </c>
      <c r="I7" s="17">
        <f>87641.6/10</f>
        <v>8764</v>
      </c>
      <c r="J7" s="6">
        <v>8853</v>
      </c>
      <c r="K7" s="18">
        <v>7874</v>
      </c>
      <c r="L7" s="18">
        <v>8997</v>
      </c>
      <c r="M7" s="18">
        <v>14076</v>
      </c>
      <c r="N7" s="18">
        <v>8757</v>
      </c>
      <c r="O7" s="18">
        <v>9877</v>
      </c>
      <c r="P7" s="18">
        <v>10827</v>
      </c>
      <c r="Q7" s="18">
        <v>11925</v>
      </c>
      <c r="R7" s="210">
        <v>13947</v>
      </c>
      <c r="S7" s="210">
        <v>15923</v>
      </c>
      <c r="T7" s="210">
        <v>18511</v>
      </c>
      <c r="U7" s="210">
        <v>14072</v>
      </c>
    </row>
    <row r="8" spans="2:21" s="4" customFormat="1">
      <c r="B8" s="10" t="s">
        <v>19</v>
      </c>
      <c r="C8" s="12"/>
      <c r="D8" s="19">
        <f t="shared" ref="D8:R8" si="1">(+D7-C7)/C7</f>
        <v>0.24060000000000001</v>
      </c>
      <c r="E8" s="12">
        <f t="shared" si="1"/>
        <v>0.14799999999999999</v>
      </c>
      <c r="F8" s="19">
        <f t="shared" si="1"/>
        <v>0.33510000000000001</v>
      </c>
      <c r="G8" s="12">
        <f t="shared" si="1"/>
        <v>0.3538</v>
      </c>
      <c r="H8" s="19">
        <f t="shared" si="1"/>
        <v>0.36249999999999999</v>
      </c>
      <c r="I8" s="12">
        <f t="shared" si="1"/>
        <v>0.1052</v>
      </c>
      <c r="J8" s="19">
        <f t="shared" si="1"/>
        <v>1.0200000000000001E-2</v>
      </c>
      <c r="K8" s="12">
        <f t="shared" si="1"/>
        <v>-0.1106</v>
      </c>
      <c r="L8" s="12">
        <f t="shared" si="1"/>
        <v>0.1426</v>
      </c>
      <c r="M8" s="12">
        <f t="shared" si="1"/>
        <v>0.5645</v>
      </c>
      <c r="N8" s="12">
        <f t="shared" si="1"/>
        <v>-0.37790000000000001</v>
      </c>
      <c r="O8" s="12">
        <f t="shared" si="1"/>
        <v>0.12790000000000001</v>
      </c>
      <c r="P8" s="12">
        <f t="shared" si="1"/>
        <v>9.6199999999999994E-2</v>
      </c>
      <c r="Q8" s="12">
        <f t="shared" si="1"/>
        <v>0.1014</v>
      </c>
      <c r="R8" s="208">
        <f t="shared" si="1"/>
        <v>0.1696</v>
      </c>
      <c r="S8" s="208">
        <f>(+S7-R7)/R7</f>
        <v>0.14169999999999999</v>
      </c>
      <c r="T8" s="208">
        <f>(+T7-S7)/S7</f>
        <v>0.16250000000000001</v>
      </c>
      <c r="U8" s="208">
        <f>(+U7-T7)/T7</f>
        <v>-0.23980000000000001</v>
      </c>
    </row>
    <row r="9" spans="2:21">
      <c r="B9" s="14"/>
      <c r="C9" s="14"/>
      <c r="D9" s="14"/>
      <c r="E9" s="13"/>
      <c r="K9" s="16"/>
      <c r="L9" s="16"/>
      <c r="M9" s="16"/>
      <c r="N9" s="16"/>
      <c r="O9" s="16"/>
      <c r="P9" s="18"/>
      <c r="Q9" s="18"/>
      <c r="R9" s="18"/>
    </row>
    <row r="10" spans="2:21">
      <c r="B10" s="84" t="s">
        <v>124</v>
      </c>
      <c r="C10" s="85" t="s">
        <v>0</v>
      </c>
      <c r="D10" s="86" t="s">
        <v>1</v>
      </c>
      <c r="E10" s="85" t="s">
        <v>2</v>
      </c>
      <c r="F10" s="86" t="s">
        <v>37</v>
      </c>
      <c r="G10" s="85" t="s">
        <v>39</v>
      </c>
      <c r="H10" s="86" t="s">
        <v>59</v>
      </c>
      <c r="I10" s="85" t="s">
        <v>62</v>
      </c>
      <c r="J10" s="85" t="s">
        <v>80</v>
      </c>
      <c r="K10" s="87" t="s">
        <v>101</v>
      </c>
      <c r="L10" s="87" t="s">
        <v>118</v>
      </c>
      <c r="M10" s="87" t="s">
        <v>136</v>
      </c>
      <c r="N10" s="87" t="s">
        <v>144</v>
      </c>
      <c r="O10" s="87" t="s">
        <v>149</v>
      </c>
      <c r="P10" s="85" t="s">
        <v>157</v>
      </c>
      <c r="Q10" s="85" t="str">
        <f>$Q$2</f>
        <v>2015-16</v>
      </c>
      <c r="R10" s="85" t="str">
        <f>+R2</f>
        <v>2016-17</v>
      </c>
      <c r="S10" s="85" t="s">
        <v>166</v>
      </c>
      <c r="T10" s="241" t="s">
        <v>168</v>
      </c>
      <c r="U10" s="241" t="s">
        <v>171</v>
      </c>
    </row>
    <row r="11" spans="2:21">
      <c r="B11" s="5" t="s">
        <v>25</v>
      </c>
      <c r="C11" s="21">
        <v>10</v>
      </c>
      <c r="D11" s="20">
        <v>142</v>
      </c>
      <c r="E11" s="21">
        <v>162</v>
      </c>
      <c r="F11" s="20">
        <v>148</v>
      </c>
      <c r="G11" s="21">
        <v>27</v>
      </c>
      <c r="H11" s="20">
        <v>14</v>
      </c>
      <c r="I11" s="20">
        <v>40</v>
      </c>
      <c r="J11" s="20">
        <v>84</v>
      </c>
      <c r="K11" s="20">
        <v>130</v>
      </c>
      <c r="L11" s="20">
        <f>+[11]PL!$H$32+[11]PL!$H$33+[11]PL!$H$34</f>
        <v>135</v>
      </c>
      <c r="M11" s="20">
        <v>104</v>
      </c>
      <c r="N11" s="20">
        <v>119</v>
      </c>
      <c r="O11" s="20">
        <v>191</v>
      </c>
      <c r="P11" s="20">
        <v>416</v>
      </c>
      <c r="Q11" s="211">
        <v>654</v>
      </c>
      <c r="R11" s="211">
        <v>1047</v>
      </c>
      <c r="S11" s="211">
        <v>1098</v>
      </c>
      <c r="T11" s="211">
        <v>1084</v>
      </c>
      <c r="U11" s="211">
        <v>353</v>
      </c>
    </row>
    <row r="12" spans="2:21">
      <c r="B12" s="5" t="s">
        <v>24</v>
      </c>
      <c r="C12" s="21">
        <v>200</v>
      </c>
      <c r="D12" s="20">
        <v>141</v>
      </c>
      <c r="E12" s="21">
        <v>105</v>
      </c>
      <c r="F12" s="20">
        <v>55</v>
      </c>
      <c r="G12" s="21">
        <v>35</v>
      </c>
      <c r="H12" s="20">
        <v>21</v>
      </c>
      <c r="I12" s="20">
        <v>23</v>
      </c>
      <c r="J12" s="20">
        <v>21</v>
      </c>
      <c r="K12" s="20">
        <v>5</v>
      </c>
      <c r="L12" s="20">
        <f>+[11]PL!$H$19</f>
        <v>29</v>
      </c>
      <c r="M12" s="20">
        <v>38</v>
      </c>
      <c r="N12" s="20">
        <v>59</v>
      </c>
      <c r="O12" s="20">
        <v>42</v>
      </c>
      <c r="P12" s="20">
        <v>36</v>
      </c>
      <c r="Q12" s="211">
        <v>23</v>
      </c>
      <c r="R12" s="211">
        <v>22</v>
      </c>
      <c r="S12" s="211">
        <v>16</v>
      </c>
      <c r="T12" s="211">
        <v>13</v>
      </c>
      <c r="U12" s="211">
        <v>2</v>
      </c>
    </row>
    <row r="13" spans="2:21">
      <c r="B13" s="5" t="s">
        <v>102</v>
      </c>
      <c r="C13" s="21">
        <v>136</v>
      </c>
      <c r="D13" s="20">
        <v>127</v>
      </c>
      <c r="E13" s="21">
        <v>133</v>
      </c>
      <c r="F13" s="20">
        <f>138</f>
        <v>138</v>
      </c>
      <c r="G13" s="21">
        <f>139.462+1.14-1</f>
        <v>140</v>
      </c>
      <c r="H13" s="20">
        <f>157.68+2.12</f>
        <v>160</v>
      </c>
      <c r="I13" s="20">
        <f>155.657+1.97</f>
        <v>158</v>
      </c>
      <c r="J13" s="20">
        <v>148</v>
      </c>
      <c r="K13" s="20">
        <v>153</v>
      </c>
      <c r="L13" s="20">
        <f>+[11]PL!$H$20</f>
        <v>170</v>
      </c>
      <c r="M13" s="20">
        <v>174</v>
      </c>
      <c r="N13" s="20">
        <v>180</v>
      </c>
      <c r="O13" s="20">
        <v>179</v>
      </c>
      <c r="P13" s="20">
        <v>173</v>
      </c>
      <c r="Q13" s="211">
        <v>220</v>
      </c>
      <c r="R13" s="211">
        <v>164</v>
      </c>
      <c r="S13" s="211">
        <v>184</v>
      </c>
      <c r="T13" s="211">
        <v>194</v>
      </c>
      <c r="U13" s="211">
        <v>249</v>
      </c>
    </row>
    <row r="14" spans="2:21">
      <c r="B14" s="5" t="s">
        <v>155</v>
      </c>
      <c r="C14" s="21">
        <v>11</v>
      </c>
      <c r="D14" s="20">
        <v>0</v>
      </c>
      <c r="E14" s="21">
        <v>0</v>
      </c>
      <c r="F14" s="20">
        <v>-2</v>
      </c>
      <c r="G14" s="21">
        <v>-3</v>
      </c>
      <c r="H14" s="20">
        <v>77</v>
      </c>
      <c r="I14" s="20">
        <v>-8</v>
      </c>
      <c r="J14" s="20">
        <v>-5</v>
      </c>
      <c r="K14" s="20">
        <v>-8</v>
      </c>
      <c r="L14" s="20">
        <v>5</v>
      </c>
      <c r="M14" s="20">
        <v>18</v>
      </c>
      <c r="N14" s="142">
        <v>6</v>
      </c>
      <c r="O14" s="20">
        <v>-9</v>
      </c>
      <c r="P14" s="20">
        <v>0</v>
      </c>
      <c r="Q14" s="211">
        <v>0</v>
      </c>
      <c r="R14" s="211"/>
      <c r="S14" s="211"/>
      <c r="T14" s="211"/>
      <c r="U14" s="211"/>
    </row>
    <row r="15" spans="2:21">
      <c r="B15" s="5" t="s">
        <v>156</v>
      </c>
      <c r="C15" s="21"/>
      <c r="D15" s="20"/>
      <c r="E15" s="21"/>
      <c r="F15" s="20"/>
      <c r="G15" s="21"/>
      <c r="H15" s="20"/>
      <c r="I15" s="20"/>
      <c r="J15" s="20"/>
      <c r="K15" s="20"/>
      <c r="L15" s="20"/>
      <c r="M15" s="20"/>
      <c r="N15" s="142">
        <v>13</v>
      </c>
      <c r="O15" s="20">
        <v>9</v>
      </c>
      <c r="P15" s="20">
        <v>-1</v>
      </c>
      <c r="Q15" s="211">
        <v>2</v>
      </c>
      <c r="R15" s="211">
        <v>0</v>
      </c>
      <c r="S15" s="211"/>
      <c r="T15" s="211">
        <v>3</v>
      </c>
      <c r="U15" s="211">
        <v>230</v>
      </c>
    </row>
    <row r="16" spans="2:21">
      <c r="B16" s="22" t="s">
        <v>26</v>
      </c>
      <c r="C16" s="23">
        <v>123</v>
      </c>
      <c r="D16" s="23">
        <v>175</v>
      </c>
      <c r="E16" s="23">
        <v>215</v>
      </c>
      <c r="F16" s="23">
        <v>409</v>
      </c>
      <c r="G16" s="23">
        <v>449</v>
      </c>
      <c r="H16" s="23">
        <v>569</v>
      </c>
      <c r="I16" s="23">
        <v>373</v>
      </c>
      <c r="J16" s="23">
        <v>236</v>
      </c>
      <c r="K16" s="23">
        <v>232</v>
      </c>
      <c r="L16" s="23">
        <f>+[11]PL!$H$39</f>
        <v>279</v>
      </c>
      <c r="M16" s="23">
        <v>184</v>
      </c>
      <c r="N16" s="23">
        <v>144</v>
      </c>
      <c r="O16" s="23">
        <v>371</v>
      </c>
      <c r="P16" s="23">
        <v>718</v>
      </c>
      <c r="Q16" s="212">
        <v>1210</v>
      </c>
      <c r="R16" s="212">
        <v>2101</v>
      </c>
      <c r="S16" s="212">
        <v>2045</v>
      </c>
      <c r="T16" s="212">
        <v>1968</v>
      </c>
      <c r="U16" s="212">
        <v>1381</v>
      </c>
    </row>
    <row r="17" spans="2:21">
      <c r="B17" s="24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</row>
    <row r="18" spans="2:21">
      <c r="B18" s="24"/>
      <c r="C18" s="25"/>
      <c r="D18" s="25"/>
      <c r="E18" s="26"/>
      <c r="F18" s="27"/>
      <c r="G18" s="27"/>
      <c r="H18" s="27"/>
      <c r="I18" s="27"/>
      <c r="J18" s="28"/>
      <c r="K18" s="27"/>
      <c r="L18" s="27"/>
      <c r="M18" s="27"/>
      <c r="N18" s="27"/>
      <c r="O18" s="27"/>
      <c r="P18" s="27"/>
      <c r="Q18" s="27"/>
      <c r="R18" s="27"/>
    </row>
    <row r="19" spans="2:21">
      <c r="B19" s="84" t="s">
        <v>12</v>
      </c>
      <c r="C19" s="85" t="s">
        <v>0</v>
      </c>
      <c r="D19" s="86" t="s">
        <v>1</v>
      </c>
      <c r="E19" s="85" t="s">
        <v>2</v>
      </c>
      <c r="F19" s="86" t="s">
        <v>37</v>
      </c>
      <c r="G19" s="85" t="s">
        <v>39</v>
      </c>
      <c r="H19" s="86" t="s">
        <v>59</v>
      </c>
      <c r="I19" s="85" t="s">
        <v>62</v>
      </c>
      <c r="J19" s="85" t="s">
        <v>80</v>
      </c>
      <c r="K19" s="87" t="s">
        <v>101</v>
      </c>
      <c r="L19" s="87" t="s">
        <v>118</v>
      </c>
      <c r="M19" s="87" t="s">
        <v>136</v>
      </c>
      <c r="N19" s="87" t="s">
        <v>144</v>
      </c>
      <c r="O19" s="87" t="s">
        <v>149</v>
      </c>
      <c r="P19" s="85" t="s">
        <v>157</v>
      </c>
      <c r="Q19" s="85" t="str">
        <f>$Q$2</f>
        <v>2015-16</v>
      </c>
      <c r="R19" s="85" t="str">
        <f>+$R$2</f>
        <v>2016-17</v>
      </c>
      <c r="S19" s="85" t="s">
        <v>166</v>
      </c>
      <c r="T19" s="241" t="s">
        <v>168</v>
      </c>
      <c r="U19" s="241" t="s">
        <v>171</v>
      </c>
    </row>
    <row r="20" spans="2:21">
      <c r="B20" s="29"/>
      <c r="C20" s="30">
        <f t="shared" ref="C20:O20" si="2">+C16</f>
        <v>123</v>
      </c>
      <c r="D20" s="30">
        <f t="shared" si="2"/>
        <v>175</v>
      </c>
      <c r="E20" s="30">
        <f t="shared" si="2"/>
        <v>215</v>
      </c>
      <c r="F20" s="30">
        <f t="shared" si="2"/>
        <v>409</v>
      </c>
      <c r="G20" s="30">
        <f t="shared" si="2"/>
        <v>449</v>
      </c>
      <c r="H20" s="30">
        <f t="shared" si="2"/>
        <v>569</v>
      </c>
      <c r="I20" s="30">
        <f t="shared" si="2"/>
        <v>373</v>
      </c>
      <c r="J20" s="30">
        <f t="shared" si="2"/>
        <v>236</v>
      </c>
      <c r="K20" s="30">
        <f t="shared" si="2"/>
        <v>232</v>
      </c>
      <c r="L20" s="30">
        <f t="shared" si="2"/>
        <v>279</v>
      </c>
      <c r="M20" s="30">
        <f t="shared" si="2"/>
        <v>184</v>
      </c>
      <c r="N20" s="30">
        <f t="shared" si="2"/>
        <v>144</v>
      </c>
      <c r="O20" s="30">
        <f t="shared" si="2"/>
        <v>371</v>
      </c>
      <c r="P20" s="15">
        <v>718</v>
      </c>
      <c r="Q20" s="213">
        <f>Q16</f>
        <v>1210</v>
      </c>
      <c r="R20" s="213">
        <f>R16</f>
        <v>2101</v>
      </c>
      <c r="S20" s="213">
        <f>+S16</f>
        <v>2045</v>
      </c>
      <c r="T20" s="213">
        <f>+T16</f>
        <v>1968</v>
      </c>
      <c r="U20" s="213">
        <f>+U16</f>
        <v>1381</v>
      </c>
    </row>
    <row r="21" spans="2:21">
      <c r="B21" s="10" t="s">
        <v>19</v>
      </c>
      <c r="C21" s="12"/>
      <c r="D21" s="12">
        <f t="shared" ref="D21:S21" si="3">(+D20-C20)/C20</f>
        <v>0.42280000000000001</v>
      </c>
      <c r="E21" s="12">
        <f t="shared" si="3"/>
        <v>0.2286</v>
      </c>
      <c r="F21" s="12">
        <f t="shared" si="3"/>
        <v>0.90229999999999999</v>
      </c>
      <c r="G21" s="12">
        <f t="shared" si="3"/>
        <v>9.7799999999999998E-2</v>
      </c>
      <c r="H21" s="12">
        <f t="shared" si="3"/>
        <v>0.26729999999999998</v>
      </c>
      <c r="I21" s="12">
        <f t="shared" si="3"/>
        <v>-0.34449999999999997</v>
      </c>
      <c r="J21" s="12">
        <f t="shared" si="3"/>
        <v>-0.36730000000000002</v>
      </c>
      <c r="K21" s="12">
        <f t="shared" si="3"/>
        <v>-1.6899999999999998E-2</v>
      </c>
      <c r="L21" s="12">
        <f t="shared" si="3"/>
        <v>0.2026</v>
      </c>
      <c r="M21" s="12">
        <f t="shared" si="3"/>
        <v>-0.34050000000000002</v>
      </c>
      <c r="N21" s="12">
        <f t="shared" si="3"/>
        <v>-0.21740000000000001</v>
      </c>
      <c r="O21" s="12">
        <f t="shared" si="3"/>
        <v>1.5764</v>
      </c>
      <c r="P21" s="12">
        <f t="shared" si="3"/>
        <v>0.93530000000000002</v>
      </c>
      <c r="Q21" s="208">
        <f t="shared" si="3"/>
        <v>0.68520000000000003</v>
      </c>
      <c r="R21" s="208">
        <f t="shared" si="3"/>
        <v>0.73640000000000005</v>
      </c>
      <c r="S21" s="208">
        <f t="shared" si="3"/>
        <v>-2.6700000000000002E-2</v>
      </c>
      <c r="T21" s="208">
        <f>(+T20-S20)/S20</f>
        <v>-3.7699999999999997E-2</v>
      </c>
      <c r="U21" s="208">
        <f>(+U20-T20)/T20</f>
        <v>-0.29830000000000001</v>
      </c>
    </row>
    <row r="22" spans="2:21">
      <c r="B22" s="24"/>
      <c r="C22" s="25"/>
      <c r="D22" s="25"/>
      <c r="E22" s="26"/>
      <c r="F22" s="27"/>
      <c r="G22" s="27"/>
      <c r="H22" s="27"/>
      <c r="I22" s="27"/>
      <c r="J22" s="28"/>
      <c r="K22" s="27" t="s">
        <v>95</v>
      </c>
      <c r="L22" s="27"/>
      <c r="M22" s="27"/>
      <c r="N22" s="27"/>
      <c r="O22" s="27"/>
      <c r="P22" s="27"/>
      <c r="Q22" s="27"/>
      <c r="R22" s="27"/>
    </row>
    <row r="23" spans="2:21">
      <c r="B23" s="84" t="s">
        <v>22</v>
      </c>
      <c r="C23" s="88" t="s">
        <v>0</v>
      </c>
      <c r="D23" s="85" t="s">
        <v>1</v>
      </c>
      <c r="E23" s="86" t="s">
        <v>2</v>
      </c>
      <c r="F23" s="85" t="s">
        <v>37</v>
      </c>
      <c r="G23" s="86" t="s">
        <v>39</v>
      </c>
      <c r="H23" s="85" t="s">
        <v>59</v>
      </c>
      <c r="I23" s="86" t="s">
        <v>62</v>
      </c>
      <c r="J23" s="85" t="s">
        <v>80</v>
      </c>
      <c r="K23" s="86" t="s">
        <v>101</v>
      </c>
      <c r="L23" s="85" t="s">
        <v>118</v>
      </c>
      <c r="M23" s="85" t="s">
        <v>136</v>
      </c>
      <c r="N23" s="85" t="s">
        <v>144</v>
      </c>
      <c r="O23" s="85" t="s">
        <v>149</v>
      </c>
      <c r="P23" s="85" t="s">
        <v>157</v>
      </c>
      <c r="Q23" s="85" t="str">
        <f>$Q$2</f>
        <v>2015-16</v>
      </c>
      <c r="R23" s="85" t="str">
        <f>+$R$2</f>
        <v>2016-17</v>
      </c>
      <c r="S23" s="85" t="s">
        <v>166</v>
      </c>
      <c r="T23" s="241" t="s">
        <v>168</v>
      </c>
      <c r="U23" s="241" t="s">
        <v>171</v>
      </c>
    </row>
    <row r="24" spans="2:21">
      <c r="B24" s="83" t="s">
        <v>116</v>
      </c>
      <c r="C24" s="14">
        <f>+C34</f>
        <v>1.67</v>
      </c>
      <c r="D24" s="31">
        <v>2.37</v>
      </c>
      <c r="E24" s="14">
        <f>+E34</f>
        <v>2.92</v>
      </c>
      <c r="F24" s="31">
        <f>+F34</f>
        <v>5.56</v>
      </c>
      <c r="G24" s="14">
        <f>+G34</f>
        <v>6.1</v>
      </c>
      <c r="H24" s="31">
        <v>7.73</v>
      </c>
      <c r="I24" s="14">
        <f>+I34</f>
        <v>5.07</v>
      </c>
      <c r="J24" s="31">
        <v>3.2</v>
      </c>
      <c r="K24" s="14">
        <f t="shared" ref="K24:P25" si="4">+K34</f>
        <v>3.15</v>
      </c>
      <c r="L24" s="31">
        <f t="shared" si="4"/>
        <v>3.8</v>
      </c>
      <c r="M24" s="31">
        <f t="shared" si="4"/>
        <v>2.5</v>
      </c>
      <c r="N24" s="31">
        <f t="shared" si="4"/>
        <v>1.96</v>
      </c>
      <c r="O24" s="31">
        <f t="shared" si="4"/>
        <v>5.04</v>
      </c>
      <c r="P24" s="31">
        <f t="shared" si="4"/>
        <v>9.76</v>
      </c>
      <c r="Q24" s="226">
        <v>16.45</v>
      </c>
      <c r="R24" s="226">
        <v>28.56</v>
      </c>
      <c r="S24" s="226">
        <f t="shared" ref="S24:U25" si="5">+S34</f>
        <v>27.79</v>
      </c>
      <c r="T24" s="226">
        <f t="shared" si="5"/>
        <v>26.76</v>
      </c>
      <c r="U24" s="226">
        <f t="shared" si="5"/>
        <v>18.78</v>
      </c>
    </row>
    <row r="25" spans="2:21">
      <c r="B25" s="22" t="s">
        <v>117</v>
      </c>
      <c r="C25" s="32">
        <f>+C35+0.05</f>
        <v>3.57</v>
      </c>
      <c r="D25" s="33">
        <f>+D35+0.05</f>
        <v>5.74</v>
      </c>
      <c r="E25" s="32">
        <f>+E35+0.29</f>
        <v>6.83</v>
      </c>
      <c r="F25" s="33">
        <f>+F35</f>
        <v>8.85</v>
      </c>
      <c r="G25" s="32">
        <v>7.82</v>
      </c>
      <c r="H25" s="33">
        <f>+H35</f>
        <v>9.1999999999999993</v>
      </c>
      <c r="I25" s="32">
        <v>6.48</v>
      </c>
      <c r="J25" s="33">
        <v>4.62</v>
      </c>
      <c r="K25" s="32">
        <f t="shared" si="4"/>
        <v>5.15</v>
      </c>
      <c r="L25" s="33">
        <f t="shared" si="4"/>
        <v>6.1</v>
      </c>
      <c r="M25" s="33">
        <f t="shared" si="4"/>
        <v>4.3899999999999997</v>
      </c>
      <c r="N25" s="33">
        <f t="shared" si="4"/>
        <v>4.54</v>
      </c>
      <c r="O25" s="33">
        <f t="shared" si="4"/>
        <v>7.18</v>
      </c>
      <c r="P25" s="33">
        <f t="shared" si="4"/>
        <v>11.47</v>
      </c>
      <c r="Q25" s="33">
        <f>+Q35</f>
        <v>18.84</v>
      </c>
      <c r="R25" s="33">
        <f>+R35</f>
        <v>32.43</v>
      </c>
      <c r="S25" s="33">
        <f t="shared" si="5"/>
        <v>30.89</v>
      </c>
      <c r="T25" s="33">
        <f t="shared" si="5"/>
        <v>29.98</v>
      </c>
      <c r="U25" s="33">
        <f t="shared" si="5"/>
        <v>21.36</v>
      </c>
    </row>
    <row r="26" spans="2:21">
      <c r="B26" s="24"/>
      <c r="C26" s="25"/>
      <c r="D26" s="25"/>
      <c r="E26" s="26"/>
      <c r="F26" s="34"/>
      <c r="G26" s="27"/>
      <c r="H26" s="27"/>
      <c r="I26" s="27"/>
      <c r="J26" s="28"/>
      <c r="K26" s="27"/>
      <c r="L26" s="27"/>
      <c r="M26" s="27"/>
      <c r="N26" s="27"/>
      <c r="O26" s="27"/>
      <c r="P26" s="27"/>
      <c r="Q26" s="27"/>
      <c r="R26" s="27"/>
    </row>
    <row r="27" spans="2:21">
      <c r="B27" s="35" t="s">
        <v>85</v>
      </c>
      <c r="C27" s="25"/>
      <c r="D27" s="25"/>
      <c r="E27" s="26"/>
      <c r="F27" s="27"/>
      <c r="G27" s="27"/>
      <c r="H27" s="27"/>
      <c r="I27" s="27"/>
      <c r="J27" s="28"/>
      <c r="K27" s="27"/>
      <c r="L27" s="27"/>
      <c r="M27" s="27"/>
      <c r="N27" s="27"/>
      <c r="O27" s="27"/>
      <c r="P27" s="27"/>
      <c r="Q27" s="27"/>
      <c r="R27" s="27"/>
    </row>
    <row r="28" spans="2:21">
      <c r="B28" s="89"/>
      <c r="C28" s="84" t="s">
        <v>0</v>
      </c>
      <c r="D28" s="84" t="s">
        <v>1</v>
      </c>
      <c r="E28" s="84" t="s">
        <v>2</v>
      </c>
      <c r="F28" s="84" t="s">
        <v>37</v>
      </c>
      <c r="G28" s="84" t="s">
        <v>39</v>
      </c>
      <c r="H28" s="84" t="s">
        <v>59</v>
      </c>
      <c r="I28" s="84" t="s">
        <v>62</v>
      </c>
      <c r="J28" s="84" t="s">
        <v>80</v>
      </c>
      <c r="K28" s="84" t="s">
        <v>101</v>
      </c>
      <c r="L28" s="85" t="s">
        <v>118</v>
      </c>
      <c r="M28" s="85" t="s">
        <v>136</v>
      </c>
      <c r="N28" s="85" t="s">
        <v>144</v>
      </c>
      <c r="O28" s="85" t="s">
        <v>149</v>
      </c>
      <c r="P28" s="85" t="s">
        <v>157</v>
      </c>
      <c r="Q28" s="85" t="str">
        <f>$Q$2</f>
        <v>2015-16</v>
      </c>
      <c r="R28" s="85" t="str">
        <f>+$R$2</f>
        <v>2016-17</v>
      </c>
      <c r="S28" s="85" t="s">
        <v>166</v>
      </c>
      <c r="T28" s="241" t="s">
        <v>168</v>
      </c>
      <c r="U28" s="241" t="s">
        <v>171</v>
      </c>
    </row>
    <row r="29" spans="2:21">
      <c r="B29" s="36" t="s">
        <v>72</v>
      </c>
      <c r="C29" s="37">
        <f t="shared" ref="C29:J29" si="6">+C16</f>
        <v>123</v>
      </c>
      <c r="D29" s="37">
        <f t="shared" si="6"/>
        <v>175</v>
      </c>
      <c r="E29" s="37">
        <f t="shared" si="6"/>
        <v>215</v>
      </c>
      <c r="F29" s="37">
        <f t="shared" si="6"/>
        <v>409</v>
      </c>
      <c r="G29" s="37">
        <f t="shared" si="6"/>
        <v>449</v>
      </c>
      <c r="H29" s="37">
        <f t="shared" si="6"/>
        <v>569</v>
      </c>
      <c r="I29" s="37">
        <f t="shared" si="6"/>
        <v>373</v>
      </c>
      <c r="J29" s="37">
        <f t="shared" si="6"/>
        <v>236</v>
      </c>
      <c r="K29" s="37">
        <f>+[12]PL!$H$39</f>
        <v>232.08</v>
      </c>
      <c r="L29" s="37">
        <f>+[11]PL!$H$39</f>
        <v>279.26</v>
      </c>
      <c r="M29" s="37">
        <v>183.7</v>
      </c>
      <c r="N29" s="37">
        <v>144.26</v>
      </c>
      <c r="O29" s="37">
        <v>371.09</v>
      </c>
      <c r="P29" s="37">
        <v>718.31</v>
      </c>
      <c r="Q29" s="227">
        <f>Q20</f>
        <v>1210</v>
      </c>
      <c r="R29" s="227">
        <f>R20</f>
        <v>2101</v>
      </c>
      <c r="S29" s="227">
        <f>S20</f>
        <v>2045</v>
      </c>
      <c r="T29" s="227">
        <v>1968.09</v>
      </c>
      <c r="U29" s="227">
        <v>1381.32</v>
      </c>
    </row>
    <row r="30" spans="2:21">
      <c r="B30" s="36" t="s">
        <v>102</v>
      </c>
      <c r="C30" s="37">
        <f t="shared" ref="C30:J30" si="7">+C13</f>
        <v>136</v>
      </c>
      <c r="D30" s="37">
        <f t="shared" si="7"/>
        <v>127</v>
      </c>
      <c r="E30" s="37">
        <f t="shared" si="7"/>
        <v>133</v>
      </c>
      <c r="F30" s="37">
        <f t="shared" si="7"/>
        <v>138</v>
      </c>
      <c r="G30" s="37">
        <f t="shared" si="7"/>
        <v>140</v>
      </c>
      <c r="H30" s="37">
        <f t="shared" si="7"/>
        <v>160</v>
      </c>
      <c r="I30" s="37">
        <f t="shared" si="7"/>
        <v>158</v>
      </c>
      <c r="J30" s="37">
        <f t="shared" si="7"/>
        <v>148</v>
      </c>
      <c r="K30" s="37">
        <f>+[12]PL!$H$28</f>
        <v>153.63999999999999</v>
      </c>
      <c r="L30" s="37">
        <f>+[11]PL!$H$20</f>
        <v>170.17</v>
      </c>
      <c r="M30" s="37">
        <v>173.97</v>
      </c>
      <c r="N30" s="37">
        <v>180.13</v>
      </c>
      <c r="O30" s="37">
        <v>179.01</v>
      </c>
      <c r="P30" s="37">
        <v>172.9</v>
      </c>
      <c r="Q30" s="227">
        <f>Q13</f>
        <v>220</v>
      </c>
      <c r="R30" s="227">
        <f>R13</f>
        <v>164</v>
      </c>
      <c r="S30" s="227">
        <f>S13</f>
        <v>184</v>
      </c>
      <c r="T30" s="227">
        <f>T13</f>
        <v>194</v>
      </c>
      <c r="U30" s="227">
        <f>U13</f>
        <v>249</v>
      </c>
    </row>
    <row r="31" spans="2:21">
      <c r="B31" s="36" t="s">
        <v>34</v>
      </c>
      <c r="C31" s="37">
        <v>0</v>
      </c>
      <c r="D31" s="37">
        <v>116.65</v>
      </c>
      <c r="E31" s="38">
        <v>133.16999999999999</v>
      </c>
      <c r="F31" s="37">
        <v>104.01</v>
      </c>
      <c r="G31" s="38">
        <v>-15.12</v>
      </c>
      <c r="H31" s="37">
        <v>-52.08</v>
      </c>
      <c r="I31" s="38">
        <v>-53.82</v>
      </c>
      <c r="J31" s="37">
        <v>-43.64</v>
      </c>
      <c r="K31" s="37">
        <f>+[12]PL!$H$37</f>
        <v>-6.6</v>
      </c>
      <c r="L31" s="37">
        <f>+[11]PL!$H$33</f>
        <v>-0.92</v>
      </c>
      <c r="M31" s="37">
        <v>-34.590000000000003</v>
      </c>
      <c r="N31" s="37">
        <v>9.69</v>
      </c>
      <c r="O31" s="37">
        <v>-21.64</v>
      </c>
      <c r="P31" s="37">
        <v>-47.68</v>
      </c>
      <c r="Q31" s="227">
        <v>-44.01</v>
      </c>
      <c r="R31" s="227">
        <v>120.79</v>
      </c>
      <c r="S31" s="227">
        <v>43.41</v>
      </c>
      <c r="T31" s="227">
        <v>43.41</v>
      </c>
      <c r="U31" s="227">
        <v>-59.08</v>
      </c>
    </row>
    <row r="32" spans="2:21">
      <c r="B32" s="39" t="s">
        <v>35</v>
      </c>
      <c r="C32" s="40">
        <f t="shared" ref="C32:M32" si="8">SUM(C29:C31)</f>
        <v>259</v>
      </c>
      <c r="D32" s="40">
        <f t="shared" si="8"/>
        <v>418.65</v>
      </c>
      <c r="E32" s="40">
        <f t="shared" si="8"/>
        <v>481.17</v>
      </c>
      <c r="F32" s="40">
        <f t="shared" si="8"/>
        <v>651.01</v>
      </c>
      <c r="G32" s="40">
        <f t="shared" si="8"/>
        <v>573.88</v>
      </c>
      <c r="H32" s="40">
        <f t="shared" si="8"/>
        <v>676.92</v>
      </c>
      <c r="I32" s="40">
        <f t="shared" si="8"/>
        <v>477.18</v>
      </c>
      <c r="J32" s="40">
        <f t="shared" si="8"/>
        <v>340.36</v>
      </c>
      <c r="K32" s="40">
        <f t="shared" si="8"/>
        <v>379.12</v>
      </c>
      <c r="L32" s="40">
        <f t="shared" si="8"/>
        <v>448.51</v>
      </c>
      <c r="M32" s="40">
        <f t="shared" si="8"/>
        <v>323.08</v>
      </c>
      <c r="N32" s="40">
        <v>334.08</v>
      </c>
      <c r="O32" s="40">
        <f t="shared" ref="O32:U32" si="9">SUM(O29:O31)</f>
        <v>528.46</v>
      </c>
      <c r="P32" s="40">
        <f t="shared" si="9"/>
        <v>843.53</v>
      </c>
      <c r="Q32" s="228">
        <f t="shared" si="9"/>
        <v>1385.99</v>
      </c>
      <c r="R32" s="228">
        <f t="shared" si="9"/>
        <v>2385.79</v>
      </c>
      <c r="S32" s="228">
        <f t="shared" si="9"/>
        <v>2272.41</v>
      </c>
      <c r="T32" s="228">
        <f t="shared" si="9"/>
        <v>2205.5</v>
      </c>
      <c r="U32" s="228">
        <f t="shared" si="9"/>
        <v>1571.24</v>
      </c>
    </row>
    <row r="33" spans="2:21">
      <c r="B33" s="41" t="s">
        <v>73</v>
      </c>
      <c r="C33" s="42">
        <v>73.56</v>
      </c>
      <c r="D33" s="42">
        <v>73.56</v>
      </c>
      <c r="E33" s="42">
        <v>73.56</v>
      </c>
      <c r="F33" s="42">
        <v>73.56</v>
      </c>
      <c r="G33" s="42">
        <v>73.56</v>
      </c>
      <c r="H33" s="42">
        <v>73.56</v>
      </c>
      <c r="I33" s="42">
        <v>73.56</v>
      </c>
      <c r="J33" s="42">
        <v>73.56</v>
      </c>
      <c r="K33" s="42">
        <v>73.56</v>
      </c>
      <c r="L33" s="42">
        <v>73.56</v>
      </c>
      <c r="M33" s="42">
        <v>73.56</v>
      </c>
      <c r="N33" s="42">
        <v>73.56</v>
      </c>
      <c r="O33" s="42">
        <v>73.56</v>
      </c>
      <c r="P33" s="42">
        <v>73.56</v>
      </c>
      <c r="Q33" s="229">
        <v>73.56</v>
      </c>
      <c r="R33" s="229">
        <v>73.56</v>
      </c>
      <c r="S33" s="229">
        <v>73.56</v>
      </c>
      <c r="T33" s="229">
        <v>73.56</v>
      </c>
      <c r="U33" s="261">
        <v>73.563199999999995</v>
      </c>
    </row>
    <row r="34" spans="2:21">
      <c r="B34" s="43" t="s">
        <v>181</v>
      </c>
      <c r="C34" s="40">
        <f t="shared" ref="C34:K34" si="10">+C29/C33</f>
        <v>1.67</v>
      </c>
      <c r="D34" s="40">
        <f t="shared" si="10"/>
        <v>2.38</v>
      </c>
      <c r="E34" s="40">
        <f t="shared" si="10"/>
        <v>2.92</v>
      </c>
      <c r="F34" s="40">
        <f t="shared" si="10"/>
        <v>5.56</v>
      </c>
      <c r="G34" s="40">
        <f t="shared" si="10"/>
        <v>6.1</v>
      </c>
      <c r="H34" s="40">
        <f t="shared" si="10"/>
        <v>7.74</v>
      </c>
      <c r="I34" s="40">
        <f t="shared" si="10"/>
        <v>5.07</v>
      </c>
      <c r="J34" s="40">
        <f t="shared" si="10"/>
        <v>3.21</v>
      </c>
      <c r="K34" s="40">
        <f t="shared" si="10"/>
        <v>3.15</v>
      </c>
      <c r="L34" s="40">
        <f>+L29/L33</f>
        <v>3.8</v>
      </c>
      <c r="M34" s="40">
        <f>+M29/M33</f>
        <v>2.5</v>
      </c>
      <c r="N34" s="40">
        <v>1.96</v>
      </c>
      <c r="O34" s="40">
        <f>+O29/O33</f>
        <v>5.04</v>
      </c>
      <c r="P34" s="40">
        <f>+P29/P33</f>
        <v>9.76</v>
      </c>
      <c r="Q34" s="228">
        <f>+Q29/Q33</f>
        <v>16.45</v>
      </c>
      <c r="R34" s="228">
        <f>+R29/R33</f>
        <v>28.56</v>
      </c>
      <c r="S34" s="228">
        <f>+S29/S33-0.01</f>
        <v>27.79</v>
      </c>
      <c r="T34" s="228">
        <f>+T29/T33+0.01</f>
        <v>26.76</v>
      </c>
      <c r="U34" s="228">
        <f>+U29/U33</f>
        <v>18.78</v>
      </c>
    </row>
    <row r="35" spans="2:21">
      <c r="B35" s="43" t="s">
        <v>23</v>
      </c>
      <c r="C35" s="40">
        <f t="shared" ref="C35:K35" si="11">+C32/C33</f>
        <v>3.52</v>
      </c>
      <c r="D35" s="40">
        <f t="shared" si="11"/>
        <v>5.69</v>
      </c>
      <c r="E35" s="40">
        <f t="shared" si="11"/>
        <v>6.54</v>
      </c>
      <c r="F35" s="40">
        <f t="shared" si="11"/>
        <v>8.85</v>
      </c>
      <c r="G35" s="40">
        <f t="shared" si="11"/>
        <v>7.8</v>
      </c>
      <c r="H35" s="40">
        <f t="shared" si="11"/>
        <v>9.1999999999999993</v>
      </c>
      <c r="I35" s="40">
        <f t="shared" si="11"/>
        <v>6.49</v>
      </c>
      <c r="J35" s="40">
        <f t="shared" si="11"/>
        <v>4.63</v>
      </c>
      <c r="K35" s="40">
        <f t="shared" si="11"/>
        <v>5.15</v>
      </c>
      <c r="L35" s="40">
        <f>+L32/L33</f>
        <v>6.1</v>
      </c>
      <c r="M35" s="40">
        <f>+M32/M33</f>
        <v>4.3899999999999997</v>
      </c>
      <c r="N35" s="40">
        <v>4.54</v>
      </c>
      <c r="O35" s="40">
        <f t="shared" ref="O35:U35" si="12">+O32/O33</f>
        <v>7.18</v>
      </c>
      <c r="P35" s="40">
        <f t="shared" si="12"/>
        <v>11.47</v>
      </c>
      <c r="Q35" s="228">
        <f t="shared" si="12"/>
        <v>18.84</v>
      </c>
      <c r="R35" s="228">
        <f t="shared" si="12"/>
        <v>32.43</v>
      </c>
      <c r="S35" s="228">
        <f t="shared" si="12"/>
        <v>30.89</v>
      </c>
      <c r="T35" s="228">
        <f t="shared" si="12"/>
        <v>29.98</v>
      </c>
      <c r="U35" s="228">
        <f t="shared" si="12"/>
        <v>21.36</v>
      </c>
    </row>
    <row r="36" spans="2:21">
      <c r="B36" s="259" t="s">
        <v>182</v>
      </c>
      <c r="C36" s="60">
        <f>C53</f>
        <v>0.51</v>
      </c>
      <c r="D36" s="60">
        <f t="shared" ref="D36:U36" si="13">D53</f>
        <v>0.7</v>
      </c>
      <c r="E36" s="60">
        <f t="shared" si="13"/>
        <v>0.88</v>
      </c>
      <c r="F36" s="60">
        <f t="shared" si="13"/>
        <v>1.7</v>
      </c>
      <c r="G36" s="60">
        <f t="shared" si="13"/>
        <v>1.9</v>
      </c>
      <c r="H36" s="60">
        <f t="shared" si="13"/>
        <v>2.5</v>
      </c>
      <c r="I36" s="60">
        <f t="shared" si="13"/>
        <v>2</v>
      </c>
      <c r="J36" s="60">
        <f t="shared" si="13"/>
        <v>1.5</v>
      </c>
      <c r="K36" s="60">
        <f t="shared" si="13"/>
        <v>1.5</v>
      </c>
      <c r="L36" s="60">
        <f t="shared" si="13"/>
        <v>1.5</v>
      </c>
      <c r="M36" s="60">
        <f t="shared" si="13"/>
        <v>1</v>
      </c>
      <c r="N36" s="60">
        <f t="shared" si="13"/>
        <v>1</v>
      </c>
      <c r="O36" s="60">
        <f t="shared" si="13"/>
        <v>1</v>
      </c>
      <c r="P36" s="60">
        <f t="shared" si="13"/>
        <v>4</v>
      </c>
      <c r="Q36" s="60">
        <f t="shared" si="13"/>
        <v>7</v>
      </c>
      <c r="R36" s="60">
        <f t="shared" si="13"/>
        <v>18.600000000000001</v>
      </c>
      <c r="S36" s="60">
        <f t="shared" si="13"/>
        <v>18.5</v>
      </c>
      <c r="T36" s="60">
        <f t="shared" si="13"/>
        <v>17</v>
      </c>
      <c r="U36" s="60">
        <f t="shared" si="13"/>
        <v>15</v>
      </c>
    </row>
    <row r="37" spans="2:21">
      <c r="B37" s="24"/>
      <c r="C37" s="25"/>
      <c r="D37" s="25"/>
      <c r="E37" s="26"/>
      <c r="F37" s="27"/>
      <c r="G37" s="27"/>
      <c r="H37" s="27"/>
      <c r="I37" s="27"/>
      <c r="J37" s="28"/>
      <c r="K37" s="27"/>
      <c r="L37" s="27"/>
      <c r="M37" s="27"/>
      <c r="N37" s="27"/>
      <c r="O37" s="27"/>
      <c r="P37" s="27"/>
      <c r="Q37" s="27"/>
    </row>
    <row r="38" spans="2:21">
      <c r="B38" s="89" t="s">
        <v>16</v>
      </c>
      <c r="C38" s="84" t="s">
        <v>81</v>
      </c>
      <c r="D38" s="133" t="str">
        <f>+T28</f>
        <v>2018-19</v>
      </c>
      <c r="F38" s="27"/>
      <c r="G38" s="27"/>
      <c r="H38" s="27"/>
      <c r="I38" s="27"/>
      <c r="J38" s="28"/>
      <c r="K38" s="27"/>
      <c r="L38" s="27"/>
      <c r="M38" s="27"/>
      <c r="N38" s="27"/>
      <c r="O38" s="27"/>
      <c r="P38" s="27"/>
      <c r="Q38" s="27"/>
    </row>
    <row r="39" spans="2:21">
      <c r="B39" s="29" t="s">
        <v>120</v>
      </c>
      <c r="C39" s="44">
        <f>D39/$D$43</f>
        <v>0.61650000000000005</v>
      </c>
      <c r="D39" s="30">
        <v>453545964</v>
      </c>
      <c r="F39" s="27"/>
      <c r="G39" s="27"/>
      <c r="H39" s="27"/>
      <c r="I39" s="27"/>
      <c r="J39" s="28"/>
      <c r="K39" s="27"/>
      <c r="L39" s="27"/>
      <c r="M39" s="27"/>
      <c r="N39" s="27"/>
      <c r="O39" s="27"/>
      <c r="P39" s="27"/>
      <c r="Q39" s="27"/>
    </row>
    <row r="40" spans="2:21">
      <c r="B40" s="29" t="s">
        <v>121</v>
      </c>
      <c r="C40" s="44">
        <f>D40/$D$43</f>
        <v>0.26</v>
      </c>
      <c r="D40" s="30">
        <v>191264202</v>
      </c>
      <c r="F40" s="27"/>
      <c r="G40" s="27"/>
      <c r="H40" s="27"/>
      <c r="I40" s="27"/>
      <c r="J40" s="28"/>
      <c r="K40" s="27"/>
      <c r="L40" s="27"/>
      <c r="M40" s="27"/>
      <c r="N40" s="27"/>
      <c r="O40" s="27"/>
      <c r="P40" s="27"/>
      <c r="Q40" s="27"/>
    </row>
    <row r="41" spans="2:21">
      <c r="B41" s="29" t="s">
        <v>122</v>
      </c>
      <c r="C41" s="44">
        <f>D41/$D$43</f>
        <v>0.1235</v>
      </c>
      <c r="D41" s="30">
        <v>90821337</v>
      </c>
      <c r="F41" s="27"/>
      <c r="G41" s="27"/>
      <c r="H41" s="27"/>
      <c r="I41" s="27"/>
      <c r="J41" s="28"/>
      <c r="K41" s="27"/>
      <c r="L41" s="27"/>
      <c r="M41" s="27"/>
      <c r="N41" s="27"/>
      <c r="O41" s="27"/>
      <c r="P41" s="27"/>
      <c r="Q41" s="27"/>
    </row>
    <row r="42" spans="2:21">
      <c r="B42" s="29" t="s">
        <v>103</v>
      </c>
      <c r="C42" s="44">
        <f>D42/$D$43</f>
        <v>0</v>
      </c>
      <c r="D42" s="30">
        <v>41</v>
      </c>
      <c r="F42" s="27"/>
      <c r="G42" s="27"/>
      <c r="H42" s="27"/>
      <c r="I42" s="27"/>
      <c r="J42" s="28"/>
      <c r="K42" s="27"/>
      <c r="L42" s="27"/>
      <c r="M42" s="27"/>
      <c r="N42" s="27"/>
      <c r="O42" s="27"/>
      <c r="P42" s="27"/>
      <c r="Q42" s="27"/>
    </row>
    <row r="43" spans="2:21">
      <c r="B43" s="29"/>
      <c r="C43" s="45"/>
      <c r="D43" s="46">
        <f>SUM(D39:D42)</f>
        <v>735631544</v>
      </c>
      <c r="F43" s="27"/>
      <c r="G43" s="27"/>
      <c r="H43" s="27"/>
      <c r="I43" s="27"/>
      <c r="J43" s="28"/>
      <c r="K43" s="27"/>
      <c r="L43" s="27"/>
      <c r="M43" s="27"/>
      <c r="N43" s="27"/>
      <c r="O43" s="27"/>
      <c r="P43" s="27"/>
      <c r="Q43" s="27"/>
    </row>
    <row r="44" spans="2:21">
      <c r="C44" s="47"/>
      <c r="D44" s="48"/>
      <c r="E44" s="26"/>
      <c r="F44" s="27"/>
      <c r="G44" s="27"/>
      <c r="H44" s="27"/>
      <c r="I44" s="27"/>
      <c r="J44" s="28"/>
      <c r="K44" s="27"/>
      <c r="L44" s="27"/>
      <c r="M44" s="27"/>
      <c r="N44" s="27"/>
      <c r="O44" s="27"/>
      <c r="P44" s="27"/>
      <c r="Q44" s="27"/>
    </row>
    <row r="45" spans="2:21">
      <c r="B45" s="89" t="s">
        <v>82</v>
      </c>
      <c r="C45" s="91" t="s">
        <v>0</v>
      </c>
      <c r="D45" s="92" t="s">
        <v>1</v>
      </c>
      <c r="E45" s="92" t="s">
        <v>2</v>
      </c>
      <c r="F45" s="92" t="s">
        <v>37</v>
      </c>
      <c r="G45" s="92" t="s">
        <v>39</v>
      </c>
      <c r="H45" s="92" t="s">
        <v>59</v>
      </c>
      <c r="I45" s="92" t="s">
        <v>62</v>
      </c>
      <c r="J45" s="85" t="s">
        <v>80</v>
      </c>
      <c r="K45" s="85" t="s">
        <v>101</v>
      </c>
      <c r="L45" s="85" t="s">
        <v>118</v>
      </c>
      <c r="M45" s="85" t="s">
        <v>136</v>
      </c>
      <c r="N45" s="85" t="s">
        <v>144</v>
      </c>
      <c r="O45" s="85" t="s">
        <v>149</v>
      </c>
      <c r="P45" s="85" t="s">
        <v>157</v>
      </c>
      <c r="Q45" s="85" t="str">
        <f>$Q$2</f>
        <v>2015-16</v>
      </c>
      <c r="R45" s="85" t="str">
        <f>+$R$2</f>
        <v>2016-17</v>
      </c>
      <c r="S45" s="85" t="s">
        <v>166</v>
      </c>
      <c r="T45" s="85" t="str">
        <f>+T28</f>
        <v>2018-19</v>
      </c>
      <c r="U45" s="85" t="str">
        <f>+U28</f>
        <v>2019-20</v>
      </c>
    </row>
    <row r="46" spans="2:21">
      <c r="B46" s="5" t="s">
        <v>17</v>
      </c>
      <c r="C46" s="49">
        <v>935</v>
      </c>
      <c r="D46" s="50">
        <v>993</v>
      </c>
      <c r="E46" s="49">
        <v>1135</v>
      </c>
      <c r="F46" s="50">
        <v>1402</v>
      </c>
      <c r="G46" s="49">
        <f>16913.28/10</f>
        <v>1691</v>
      </c>
      <c r="H46" s="50">
        <f>20449.68/10</f>
        <v>2045</v>
      </c>
      <c r="I46" s="49">
        <f>22440.97/10</f>
        <v>2244</v>
      </c>
      <c r="J46" s="50">
        <v>2351</v>
      </c>
      <c r="K46" s="50">
        <f>+[13]BS!$K$10</f>
        <v>2450</v>
      </c>
      <c r="L46" s="50">
        <f>+L3</f>
        <v>2601</v>
      </c>
      <c r="M46" s="50">
        <f>+M3</f>
        <v>2699</v>
      </c>
      <c r="N46" s="50">
        <f>N3</f>
        <v>2757</v>
      </c>
      <c r="O46" s="50">
        <f>+O3</f>
        <v>2991</v>
      </c>
      <c r="P46" s="230">
        <f>+P3</f>
        <v>3355</v>
      </c>
      <c r="Q46" s="230">
        <f t="shared" ref="Q46:U46" si="14">+Q3</f>
        <v>4279</v>
      </c>
      <c r="R46" s="230">
        <f t="shared" si="14"/>
        <v>5181</v>
      </c>
      <c r="S46" s="230">
        <f t="shared" si="14"/>
        <v>5044</v>
      </c>
      <c r="T46" s="230">
        <f t="shared" si="14"/>
        <v>5551</v>
      </c>
      <c r="U46" s="230">
        <f t="shared" si="14"/>
        <v>5304</v>
      </c>
    </row>
    <row r="47" spans="2:21">
      <c r="B47" s="5" t="s">
        <v>96</v>
      </c>
      <c r="C47" s="49">
        <v>1449</v>
      </c>
      <c r="D47" s="50">
        <v>1224</v>
      </c>
      <c r="E47" s="49">
        <v>978</v>
      </c>
      <c r="F47" s="50">
        <v>445</v>
      </c>
      <c r="G47" s="49">
        <f>(3075+1238.3)/10</f>
        <v>431</v>
      </c>
      <c r="H47" s="50">
        <f>1788.3/10</f>
        <v>179</v>
      </c>
      <c r="I47" s="49">
        <f>758.51/10</f>
        <v>76</v>
      </c>
      <c r="J47" s="50">
        <v>48</v>
      </c>
      <c r="K47" s="50">
        <v>40</v>
      </c>
      <c r="L47" s="50">
        <f>+[11]BS!$H$72+[11]BS!$H$76</f>
        <v>97</v>
      </c>
      <c r="M47" s="50">
        <v>89</v>
      </c>
      <c r="N47" s="50">
        <v>65</v>
      </c>
      <c r="O47" s="50">
        <v>533</v>
      </c>
      <c r="P47" s="230">
        <v>528</v>
      </c>
      <c r="Q47" s="230">
        <v>498</v>
      </c>
      <c r="R47" s="230">
        <v>486</v>
      </c>
      <c r="S47" s="230">
        <v>325</v>
      </c>
      <c r="T47" s="230">
        <v>35</v>
      </c>
      <c r="U47" s="230">
        <v>0</v>
      </c>
    </row>
    <row r="48" spans="2:21">
      <c r="B48" s="29" t="s">
        <v>18</v>
      </c>
      <c r="C48" s="51">
        <f t="shared" ref="C48:K48" si="15">SUM(C46:C47)</f>
        <v>2384</v>
      </c>
      <c r="D48" s="52">
        <f t="shared" si="15"/>
        <v>2217</v>
      </c>
      <c r="E48" s="51">
        <f t="shared" si="15"/>
        <v>2113</v>
      </c>
      <c r="F48" s="52">
        <f t="shared" si="15"/>
        <v>1847</v>
      </c>
      <c r="G48" s="51">
        <f t="shared" si="15"/>
        <v>2122</v>
      </c>
      <c r="H48" s="52">
        <f t="shared" si="15"/>
        <v>2224</v>
      </c>
      <c r="I48" s="52">
        <f t="shared" si="15"/>
        <v>2320</v>
      </c>
      <c r="J48" s="52">
        <f t="shared" si="15"/>
        <v>2399</v>
      </c>
      <c r="K48" s="52">
        <f t="shared" si="15"/>
        <v>2490</v>
      </c>
      <c r="L48" s="52">
        <f t="shared" ref="L48:R48" si="16">SUM(L46:L47)</f>
        <v>2698</v>
      </c>
      <c r="M48" s="52">
        <f t="shared" si="16"/>
        <v>2788</v>
      </c>
      <c r="N48" s="52">
        <f t="shared" si="16"/>
        <v>2822</v>
      </c>
      <c r="O48" s="52">
        <f t="shared" si="16"/>
        <v>3524</v>
      </c>
      <c r="P48" s="231">
        <f t="shared" si="16"/>
        <v>3883</v>
      </c>
      <c r="Q48" s="231">
        <f t="shared" si="16"/>
        <v>4777</v>
      </c>
      <c r="R48" s="231">
        <f t="shared" si="16"/>
        <v>5667</v>
      </c>
      <c r="S48" s="231">
        <f>SUM(S46:S47)</f>
        <v>5369</v>
      </c>
      <c r="T48" s="231">
        <f>SUM(T46:T47)</f>
        <v>5586</v>
      </c>
      <c r="U48" s="231">
        <f>SUM(U46:U47)</f>
        <v>5304</v>
      </c>
    </row>
    <row r="49" spans="2:21">
      <c r="B49" s="53" t="s">
        <v>36</v>
      </c>
      <c r="C49" s="54">
        <f t="shared" ref="C49:P49" si="17">+C47/C46</f>
        <v>1.55</v>
      </c>
      <c r="D49" s="54">
        <f t="shared" si="17"/>
        <v>1.23</v>
      </c>
      <c r="E49" s="54">
        <f t="shared" si="17"/>
        <v>0.86</v>
      </c>
      <c r="F49" s="54">
        <f t="shared" si="17"/>
        <v>0.32</v>
      </c>
      <c r="G49" s="54">
        <f t="shared" si="17"/>
        <v>0.25</v>
      </c>
      <c r="H49" s="54">
        <f t="shared" si="17"/>
        <v>0.09</v>
      </c>
      <c r="I49" s="54">
        <f t="shared" si="17"/>
        <v>0.03</v>
      </c>
      <c r="J49" s="54">
        <f t="shared" si="17"/>
        <v>0.02</v>
      </c>
      <c r="K49" s="54">
        <f t="shared" si="17"/>
        <v>0.02</v>
      </c>
      <c r="L49" s="54">
        <f t="shared" si="17"/>
        <v>0.04</v>
      </c>
      <c r="M49" s="54">
        <f t="shared" si="17"/>
        <v>0.03</v>
      </c>
      <c r="N49" s="54">
        <f t="shared" si="17"/>
        <v>0.02</v>
      </c>
      <c r="O49" s="54">
        <f t="shared" si="17"/>
        <v>0.18</v>
      </c>
      <c r="P49" s="232">
        <f t="shared" si="17"/>
        <v>0.16</v>
      </c>
      <c r="Q49" s="232">
        <f>+Q47/Q46</f>
        <v>0.12</v>
      </c>
      <c r="R49" s="232">
        <f>+R47/R46</f>
        <v>0.09</v>
      </c>
      <c r="S49" s="232">
        <f>+S47/S46</f>
        <v>0.06</v>
      </c>
      <c r="T49" s="232">
        <f>+T47/T46</f>
        <v>0.01</v>
      </c>
      <c r="U49" s="232">
        <f>+U47/U46</f>
        <v>0</v>
      </c>
    </row>
    <row r="50" spans="2:21">
      <c r="B50" s="55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</row>
    <row r="51" spans="2:21">
      <c r="B51" s="93" t="s">
        <v>20</v>
      </c>
      <c r="C51" s="91" t="s">
        <v>0</v>
      </c>
      <c r="D51" s="94" t="s">
        <v>1</v>
      </c>
      <c r="E51" s="92" t="s">
        <v>2</v>
      </c>
      <c r="F51" s="94" t="s">
        <v>37</v>
      </c>
      <c r="G51" s="92" t="s">
        <v>39</v>
      </c>
      <c r="H51" s="94" t="s">
        <v>59</v>
      </c>
      <c r="I51" s="92" t="s">
        <v>62</v>
      </c>
      <c r="J51" s="87" t="s">
        <v>80</v>
      </c>
      <c r="K51" s="85" t="s">
        <v>101</v>
      </c>
      <c r="L51" s="85" t="s">
        <v>118</v>
      </c>
      <c r="M51" s="85" t="s">
        <v>136</v>
      </c>
      <c r="N51" s="85" t="s">
        <v>144</v>
      </c>
      <c r="O51" s="85" t="s">
        <v>149</v>
      </c>
      <c r="P51" s="85" t="s">
        <v>157</v>
      </c>
      <c r="Q51" s="85" t="str">
        <f>$Q$2</f>
        <v>2015-16</v>
      </c>
      <c r="R51" s="85" t="str">
        <f>+$R$2</f>
        <v>2016-17</v>
      </c>
      <c r="S51" s="85" t="s">
        <v>166</v>
      </c>
      <c r="T51" s="85" t="str">
        <f>+T45</f>
        <v>2018-19</v>
      </c>
      <c r="U51" s="85" t="str">
        <f>+U45</f>
        <v>2019-20</v>
      </c>
    </row>
    <row r="52" spans="2:21">
      <c r="B52" s="36" t="s">
        <v>21</v>
      </c>
      <c r="C52" s="57">
        <f>+C3/C33</f>
        <v>12.63</v>
      </c>
      <c r="D52" s="57">
        <v>13.48</v>
      </c>
      <c r="E52" s="57">
        <f>+E3/E33</f>
        <v>15.43</v>
      </c>
      <c r="F52" s="57">
        <v>19.05</v>
      </c>
      <c r="G52" s="57">
        <f t="shared" ref="G52:N52" si="18">+G3/G33</f>
        <v>22.99</v>
      </c>
      <c r="H52" s="57">
        <f t="shared" si="18"/>
        <v>27.8</v>
      </c>
      <c r="I52" s="57">
        <f t="shared" si="18"/>
        <v>30.51</v>
      </c>
      <c r="J52" s="57">
        <f t="shared" si="18"/>
        <v>31.96</v>
      </c>
      <c r="K52" s="57">
        <f t="shared" si="18"/>
        <v>33.31</v>
      </c>
      <c r="L52" s="58">
        <f t="shared" si="18"/>
        <v>35.36</v>
      </c>
      <c r="M52" s="58">
        <f t="shared" si="18"/>
        <v>36.69</v>
      </c>
      <c r="N52" s="58">
        <f t="shared" si="18"/>
        <v>37.479999999999997</v>
      </c>
      <c r="O52" s="58">
        <f t="shared" ref="O52:U52" si="19">+O3/O33</f>
        <v>40.659999999999997</v>
      </c>
      <c r="P52" s="233">
        <f t="shared" si="19"/>
        <v>45.61</v>
      </c>
      <c r="Q52" s="233">
        <f t="shared" si="19"/>
        <v>58.17</v>
      </c>
      <c r="R52" s="233">
        <f t="shared" si="19"/>
        <v>70.430000000000007</v>
      </c>
      <c r="S52" s="233">
        <f t="shared" si="19"/>
        <v>68.569999999999993</v>
      </c>
      <c r="T52" s="233">
        <f t="shared" si="19"/>
        <v>75.459999999999994</v>
      </c>
      <c r="U52" s="233">
        <f t="shared" si="19"/>
        <v>72.099999999999994</v>
      </c>
    </row>
    <row r="53" spans="2:21">
      <c r="B53" s="59" t="s">
        <v>14</v>
      </c>
      <c r="C53" s="60">
        <v>0.51</v>
      </c>
      <c r="D53" s="61">
        <v>0.7</v>
      </c>
      <c r="E53" s="60">
        <v>0.88</v>
      </c>
      <c r="F53" s="61">
        <v>1.7</v>
      </c>
      <c r="G53" s="60">
        <v>1.9</v>
      </c>
      <c r="H53" s="61">
        <v>2.5</v>
      </c>
      <c r="I53" s="60">
        <v>2</v>
      </c>
      <c r="J53" s="62">
        <v>1.5</v>
      </c>
      <c r="K53" s="62">
        <v>1.5</v>
      </c>
      <c r="L53" s="60">
        <v>1.5</v>
      </c>
      <c r="M53" s="60">
        <v>1</v>
      </c>
      <c r="N53" s="60">
        <v>1</v>
      </c>
      <c r="O53" s="60">
        <v>1</v>
      </c>
      <c r="P53" s="60">
        <v>4</v>
      </c>
      <c r="Q53" s="60">
        <f>3.5+3.5</f>
        <v>7</v>
      </c>
      <c r="R53" s="60">
        <f>3.5+6.5+8.6</f>
        <v>18.600000000000001</v>
      </c>
      <c r="S53" s="60">
        <f>16+2.5</f>
        <v>18.5</v>
      </c>
      <c r="T53" s="60">
        <f>14+3</f>
        <v>17</v>
      </c>
      <c r="U53" s="60">
        <f>15+0</f>
        <v>15</v>
      </c>
    </row>
    <row r="54" spans="2:21"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</row>
    <row r="55" spans="2:21" hidden="1">
      <c r="B55" s="89" t="s">
        <v>4</v>
      </c>
      <c r="C55" s="85" t="str">
        <f>+$R$2</f>
        <v>2016-17</v>
      </c>
      <c r="D55" s="84" t="s">
        <v>159</v>
      </c>
      <c r="E55" s="84" t="s">
        <v>157</v>
      </c>
      <c r="F55" s="84" t="s">
        <v>149</v>
      </c>
      <c r="G55" s="84" t="s">
        <v>144</v>
      </c>
      <c r="H55" s="84" t="s">
        <v>136</v>
      </c>
      <c r="I55" s="84" t="s">
        <v>118</v>
      </c>
      <c r="J55" s="84" t="s">
        <v>101</v>
      </c>
      <c r="K55" s="95" t="s">
        <v>80</v>
      </c>
      <c r="L55" s="95" t="s">
        <v>62</v>
      </c>
      <c r="M55" s="95" t="s">
        <v>59</v>
      </c>
      <c r="N55" s="56"/>
      <c r="O55" s="56"/>
      <c r="P55" s="56"/>
      <c r="Q55" s="56"/>
      <c r="R55" s="56"/>
      <c r="S55" s="56"/>
      <c r="T55" s="2"/>
    </row>
    <row r="56" spans="2:21" hidden="1">
      <c r="B56" s="29" t="s">
        <v>6</v>
      </c>
      <c r="C56" s="186">
        <f>+R29</f>
        <v>2101</v>
      </c>
      <c r="D56" s="186">
        <f>+Q29</f>
        <v>1210</v>
      </c>
      <c r="E56" s="63">
        <v>718.31</v>
      </c>
      <c r="F56" s="63">
        <v>371.09</v>
      </c>
      <c r="G56" s="63">
        <v>144.26</v>
      </c>
      <c r="H56" s="63">
        <v>183.7</v>
      </c>
      <c r="I56" s="63">
        <v>279.26</v>
      </c>
      <c r="J56" s="63">
        <v>232.08</v>
      </c>
      <c r="K56" s="63">
        <v>235.64</v>
      </c>
      <c r="L56" s="63">
        <v>372.81</v>
      </c>
      <c r="M56" s="63">
        <v>568.79999999999995</v>
      </c>
      <c r="N56" s="56"/>
      <c r="O56" s="56"/>
      <c r="P56" s="56"/>
      <c r="Q56" s="56"/>
      <c r="R56" s="56"/>
      <c r="S56" s="56"/>
      <c r="T56" s="2"/>
    </row>
    <row r="57" spans="2:21" hidden="1">
      <c r="B57" s="65" t="s">
        <v>146</v>
      </c>
      <c r="C57" s="187">
        <f>+R31</f>
        <v>120.79</v>
      </c>
      <c r="D57" s="187">
        <f>+Q31</f>
        <v>-44.01</v>
      </c>
      <c r="E57" s="63">
        <v>-47.68</v>
      </c>
      <c r="F57" s="63">
        <v>-21.64</v>
      </c>
      <c r="G57" s="63">
        <v>9.69</v>
      </c>
      <c r="H57" s="63">
        <v>0</v>
      </c>
      <c r="I57" s="63">
        <v>0</v>
      </c>
      <c r="J57" s="63"/>
      <c r="K57" s="63">
        <v>0</v>
      </c>
      <c r="L57" s="63">
        <v>33.880000000000003</v>
      </c>
      <c r="M57" s="63">
        <v>0</v>
      </c>
      <c r="N57" s="56"/>
      <c r="O57" s="56"/>
      <c r="P57" s="56"/>
      <c r="Q57" s="56"/>
      <c r="R57" s="56"/>
      <c r="S57" s="56"/>
      <c r="T57" s="2"/>
    </row>
    <row r="58" spans="2:21" hidden="1">
      <c r="B58" s="29" t="s">
        <v>66</v>
      </c>
      <c r="C58" s="186">
        <f>+R30</f>
        <v>164</v>
      </c>
      <c r="D58" s="188">
        <f>+Q13</f>
        <v>220</v>
      </c>
      <c r="E58" s="63">
        <v>172.9</v>
      </c>
      <c r="F58" s="63">
        <v>177.24</v>
      </c>
      <c r="G58" s="63">
        <v>159.97</v>
      </c>
      <c r="H58" s="63">
        <v>177.45</v>
      </c>
      <c r="I58" s="63">
        <v>144.76</v>
      </c>
      <c r="J58" s="63">
        <v>153.22999999999999</v>
      </c>
      <c r="K58" s="63">
        <v>144.61000000000001</v>
      </c>
      <c r="L58" s="63">
        <v>157.26</v>
      </c>
      <c r="M58" s="63">
        <v>242.79</v>
      </c>
      <c r="N58" s="56"/>
      <c r="O58" s="56"/>
      <c r="P58" s="56"/>
      <c r="Q58" s="56"/>
      <c r="R58" s="56"/>
      <c r="S58" s="56"/>
      <c r="T58" s="2"/>
    </row>
    <row r="59" spans="2:21" hidden="1">
      <c r="B59" s="29" t="s">
        <v>137</v>
      </c>
      <c r="C59" s="189"/>
      <c r="D59" s="29">
        <v>200.55</v>
      </c>
      <c r="E59" s="63">
        <v>116.8</v>
      </c>
      <c r="F59" s="63"/>
      <c r="G59" s="63">
        <v>1.37</v>
      </c>
      <c r="H59" s="63">
        <v>13.32</v>
      </c>
      <c r="I59" s="63">
        <v>0</v>
      </c>
      <c r="J59" s="63"/>
      <c r="K59" s="63">
        <v>0.46</v>
      </c>
      <c r="L59" s="63">
        <v>0</v>
      </c>
      <c r="M59" s="63">
        <v>2.5099999999999998</v>
      </c>
      <c r="N59" s="56"/>
      <c r="O59" s="56"/>
      <c r="P59" s="56"/>
      <c r="Q59" s="56"/>
      <c r="R59" s="56"/>
      <c r="S59" s="56"/>
      <c r="T59" s="2"/>
    </row>
    <row r="60" spans="2:21" ht="13" hidden="1">
      <c r="B60" s="143" t="s">
        <v>138</v>
      </c>
      <c r="C60" s="190"/>
      <c r="D60" s="143">
        <v>-2.98</v>
      </c>
      <c r="E60" s="63">
        <v>18.559999999999999</v>
      </c>
      <c r="F60" s="63">
        <v>5.94</v>
      </c>
      <c r="G60" s="63"/>
      <c r="H60" s="63"/>
      <c r="I60" s="63"/>
      <c r="J60" s="63"/>
      <c r="K60" s="63"/>
      <c r="L60" s="63"/>
      <c r="M60" s="63"/>
      <c r="N60" s="56"/>
      <c r="O60" s="56"/>
      <c r="P60" s="56"/>
      <c r="Q60" s="56"/>
      <c r="R60" s="56"/>
      <c r="S60" s="56"/>
      <c r="T60" s="2"/>
    </row>
    <row r="61" spans="2:21" hidden="1">
      <c r="B61" s="29" t="s">
        <v>147</v>
      </c>
      <c r="C61" s="189"/>
      <c r="D61" s="29">
        <v>0</v>
      </c>
      <c r="E61" s="63">
        <v>0</v>
      </c>
      <c r="F61" s="63"/>
      <c r="G61" s="63">
        <v>10.73</v>
      </c>
      <c r="H61" s="63"/>
      <c r="I61" s="63">
        <v>12.25</v>
      </c>
      <c r="J61" s="63">
        <v>157.26</v>
      </c>
      <c r="K61" s="63"/>
      <c r="L61" s="63"/>
      <c r="M61" s="63"/>
      <c r="N61" s="56"/>
      <c r="O61" s="56"/>
      <c r="P61" s="56"/>
      <c r="Q61" s="56"/>
      <c r="R61" s="56"/>
      <c r="S61" s="56"/>
      <c r="T61" s="2"/>
    </row>
    <row r="62" spans="2:21" hidden="1">
      <c r="B62" s="29" t="s">
        <v>106</v>
      </c>
      <c r="C62" s="189"/>
      <c r="D62" s="29">
        <v>0</v>
      </c>
      <c r="E62" s="63">
        <v>0</v>
      </c>
      <c r="F62" s="63">
        <v>375.33</v>
      </c>
      <c r="G62" s="63">
        <v>109.58</v>
      </c>
      <c r="H62" s="63"/>
      <c r="I62" s="63"/>
      <c r="J62" s="63"/>
      <c r="K62" s="63"/>
      <c r="L62" s="63"/>
      <c r="M62" s="63"/>
      <c r="N62" s="56"/>
      <c r="O62" s="56"/>
      <c r="P62" s="56"/>
      <c r="Q62" s="56"/>
      <c r="R62" s="56"/>
      <c r="S62" s="56"/>
      <c r="T62" s="2"/>
    </row>
    <row r="63" spans="2:21" hidden="1">
      <c r="B63" s="29"/>
      <c r="C63" s="64">
        <f>SUM(C56:C62)</f>
        <v>2385.79</v>
      </c>
      <c r="D63" s="64">
        <f>SUM(D56:D62)</f>
        <v>1583.56</v>
      </c>
      <c r="E63" s="64">
        <f>SUM(E56:E62)</f>
        <v>978.89</v>
      </c>
      <c r="F63" s="64">
        <f>SUM(F56:F62)</f>
        <v>907.96</v>
      </c>
      <c r="G63" s="64">
        <f>SUM(G56:G62)</f>
        <v>435.6</v>
      </c>
      <c r="H63" s="64">
        <f t="shared" ref="H63:M63" si="20">SUM(H56:H61)</f>
        <v>374.47</v>
      </c>
      <c r="I63" s="64">
        <f t="shared" si="20"/>
        <v>436.27</v>
      </c>
      <c r="J63" s="64">
        <f t="shared" si="20"/>
        <v>542.57000000000005</v>
      </c>
      <c r="K63" s="64">
        <f t="shared" si="20"/>
        <v>380.71</v>
      </c>
      <c r="L63" s="64">
        <f t="shared" si="20"/>
        <v>563.95000000000005</v>
      </c>
      <c r="M63" s="64">
        <f t="shared" si="20"/>
        <v>814.1</v>
      </c>
      <c r="N63" s="56"/>
      <c r="O63" s="56"/>
      <c r="P63" s="56"/>
      <c r="Q63" s="56"/>
      <c r="R63" s="56"/>
      <c r="S63" s="56"/>
      <c r="T63" s="2"/>
    </row>
    <row r="64" spans="2:21" hidden="1">
      <c r="E64" s="34"/>
      <c r="F64" s="34"/>
      <c r="G64" s="34"/>
      <c r="H64" s="34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2"/>
    </row>
    <row r="65" spans="2:20" hidden="1">
      <c r="B65" s="89" t="s">
        <v>5</v>
      </c>
      <c r="C65" s="85" t="str">
        <f>+$R$2</f>
        <v>2016-17</v>
      </c>
      <c r="D65" s="84" t="s">
        <v>159</v>
      </c>
      <c r="E65" s="84" t="s">
        <v>157</v>
      </c>
      <c r="F65" s="84" t="s">
        <v>149</v>
      </c>
      <c r="G65" s="84" t="s">
        <v>144</v>
      </c>
      <c r="H65" s="84" t="s">
        <v>136</v>
      </c>
      <c r="I65" s="84" t="s">
        <v>118</v>
      </c>
      <c r="J65" s="84" t="s">
        <v>101</v>
      </c>
      <c r="K65" s="95" t="s">
        <v>80</v>
      </c>
      <c r="L65" s="95" t="s">
        <v>62</v>
      </c>
      <c r="M65" s="95" t="s">
        <v>59</v>
      </c>
      <c r="N65" s="56"/>
      <c r="O65" s="56"/>
      <c r="P65" s="56"/>
      <c r="Q65" s="56"/>
      <c r="R65" s="56"/>
      <c r="S65" s="56"/>
      <c r="T65" s="2"/>
    </row>
    <row r="66" spans="2:20" hidden="1">
      <c r="B66" s="29" t="s">
        <v>7</v>
      </c>
      <c r="C66" s="29"/>
      <c r="D66" s="29">
        <v>223.34</v>
      </c>
      <c r="E66" s="63">
        <f>297.8-5.57</f>
        <v>292.23</v>
      </c>
      <c r="F66" s="63">
        <f>450.64-3.93</f>
        <v>446.71</v>
      </c>
      <c r="G66" s="63">
        <v>98.42</v>
      </c>
      <c r="H66" s="63">
        <v>75.66</v>
      </c>
      <c r="I66" s="63">
        <v>103.08</v>
      </c>
      <c r="J66" s="63">
        <v>235.19</v>
      </c>
      <c r="K66" s="63">
        <v>127.65</v>
      </c>
      <c r="L66" s="63">
        <v>136.21</v>
      </c>
      <c r="M66" s="63">
        <v>119.3</v>
      </c>
      <c r="N66" s="56"/>
      <c r="O66" s="56"/>
      <c r="P66" s="56"/>
      <c r="Q66" s="56"/>
      <c r="R66" s="56"/>
      <c r="S66" s="56"/>
      <c r="T66" s="2"/>
    </row>
    <row r="67" spans="2:20" hidden="1">
      <c r="B67" s="29" t="s">
        <v>8</v>
      </c>
      <c r="C67" s="29"/>
      <c r="D67" s="29">
        <v>665.12</v>
      </c>
      <c r="E67" s="63">
        <v>35.36</v>
      </c>
      <c r="F67" s="63">
        <v>277.45999999999998</v>
      </c>
      <c r="G67" s="63">
        <v>242.72</v>
      </c>
      <c r="H67" s="63">
        <v>98.93</v>
      </c>
      <c r="I67" s="63">
        <v>165.93</v>
      </c>
      <c r="J67" s="63">
        <v>168.09</v>
      </c>
      <c r="K67" s="63">
        <v>52.07</v>
      </c>
      <c r="L67" s="63">
        <v>0</v>
      </c>
      <c r="M67" s="63">
        <v>44.42</v>
      </c>
      <c r="N67" s="56"/>
      <c r="O67" s="56"/>
      <c r="P67" s="56"/>
      <c r="Q67" s="56"/>
      <c r="R67" s="56"/>
      <c r="S67" s="56"/>
      <c r="T67" s="2"/>
    </row>
    <row r="68" spans="2:20" ht="13.5" hidden="1" customHeight="1">
      <c r="B68" s="29" t="s">
        <v>67</v>
      </c>
      <c r="C68" s="29"/>
      <c r="D68" s="29">
        <v>-90.41</v>
      </c>
      <c r="E68" s="63">
        <v>197.36</v>
      </c>
      <c r="F68" s="63">
        <v>35.479999999999997</v>
      </c>
      <c r="G68" s="63">
        <v>0</v>
      </c>
      <c r="H68" s="63">
        <v>61.22</v>
      </c>
      <c r="I68" s="63">
        <v>29.92</v>
      </c>
      <c r="J68" s="63"/>
      <c r="K68" s="63">
        <v>0</v>
      </c>
      <c r="L68" s="63">
        <v>63</v>
      </c>
      <c r="M68" s="63">
        <v>0</v>
      </c>
      <c r="N68" s="56"/>
      <c r="O68" s="56"/>
      <c r="P68" s="56"/>
      <c r="Q68" s="56"/>
      <c r="R68" s="56"/>
      <c r="S68" s="56"/>
      <c r="T68" s="2"/>
    </row>
    <row r="69" spans="2:20" ht="18" hidden="1" customHeight="1">
      <c r="B69" s="29" t="s">
        <v>83</v>
      </c>
      <c r="C69" s="29"/>
      <c r="D69" s="29">
        <v>619.78</v>
      </c>
      <c r="E69" s="63">
        <v>354.16</v>
      </c>
      <c r="F69" s="63">
        <v>137.69999999999999</v>
      </c>
      <c r="G69" s="63">
        <v>86.06</v>
      </c>
      <c r="H69" s="63">
        <v>85.49</v>
      </c>
      <c r="I69" s="63">
        <v>128.24</v>
      </c>
      <c r="J69" s="63">
        <v>129.09</v>
      </c>
      <c r="K69" s="63">
        <v>129.09</v>
      </c>
      <c r="L69" s="63">
        <v>172.13</v>
      </c>
      <c r="M69" s="63">
        <v>215.17</v>
      </c>
      <c r="N69" s="56"/>
      <c r="O69" s="56"/>
      <c r="P69" s="56"/>
      <c r="Q69" s="56"/>
      <c r="R69" s="56"/>
      <c r="S69" s="56"/>
      <c r="T69" s="2"/>
    </row>
    <row r="70" spans="2:20" hidden="1">
      <c r="B70" s="29" t="s">
        <v>10</v>
      </c>
      <c r="C70" s="29"/>
      <c r="D70" s="29">
        <v>170.7</v>
      </c>
      <c r="E70" s="63">
        <v>99.66</v>
      </c>
      <c r="F70" s="63"/>
      <c r="G70" s="63">
        <v>0</v>
      </c>
      <c r="H70" s="63">
        <v>7.98</v>
      </c>
      <c r="I70" s="63">
        <v>0</v>
      </c>
      <c r="J70" s="63">
        <v>0</v>
      </c>
      <c r="K70" s="63">
        <v>27.23</v>
      </c>
      <c r="L70" s="63">
        <v>137.24</v>
      </c>
      <c r="M70" s="63">
        <v>381.34</v>
      </c>
      <c r="N70" s="56"/>
      <c r="O70" s="56"/>
      <c r="P70" s="56"/>
      <c r="Q70" s="56"/>
      <c r="R70" s="56"/>
      <c r="S70" s="56"/>
      <c r="T70" s="2"/>
    </row>
    <row r="71" spans="2:20" ht="19.5" hidden="1" customHeight="1">
      <c r="B71" s="65" t="s">
        <v>57</v>
      </c>
      <c r="C71" s="65"/>
      <c r="D71" s="65">
        <v>0</v>
      </c>
      <c r="E71" s="63">
        <v>0</v>
      </c>
      <c r="F71" s="63">
        <v>0</v>
      </c>
      <c r="G71" s="63">
        <v>0</v>
      </c>
      <c r="H71" s="63">
        <v>34.590000000000003</v>
      </c>
      <c r="I71" s="63">
        <v>0.92</v>
      </c>
      <c r="J71" s="63">
        <v>6.6</v>
      </c>
      <c r="K71" s="66">
        <v>43.64</v>
      </c>
      <c r="L71" s="63">
        <v>53.82</v>
      </c>
      <c r="M71" s="63">
        <v>52.08</v>
      </c>
      <c r="N71" s="56"/>
      <c r="O71" s="56"/>
      <c r="P71" s="56"/>
      <c r="Q71" s="56"/>
      <c r="R71" s="56"/>
      <c r="S71" s="56"/>
      <c r="T71" s="2"/>
    </row>
    <row r="72" spans="2:20" ht="19.5" hidden="1" customHeight="1">
      <c r="B72" s="143" t="s">
        <v>137</v>
      </c>
      <c r="C72" s="143"/>
      <c r="D72" s="143">
        <v>0</v>
      </c>
      <c r="E72" s="63">
        <v>0</v>
      </c>
      <c r="F72" s="63">
        <v>7.47</v>
      </c>
      <c r="G72" s="63"/>
      <c r="H72" s="63"/>
      <c r="I72" s="63"/>
      <c r="J72" s="63"/>
      <c r="K72" s="66"/>
      <c r="L72" s="63"/>
      <c r="M72" s="63"/>
      <c r="N72" s="56"/>
      <c r="O72" s="56"/>
      <c r="P72" s="56"/>
      <c r="Q72" s="56"/>
      <c r="R72" s="56"/>
      <c r="S72" s="56"/>
      <c r="T72" s="2"/>
    </row>
    <row r="73" spans="2:20" hidden="1">
      <c r="B73" s="65" t="s">
        <v>138</v>
      </c>
      <c r="C73" s="65"/>
      <c r="D73" s="65">
        <v>0</v>
      </c>
      <c r="E73" s="63">
        <v>0</v>
      </c>
      <c r="F73" s="63"/>
      <c r="G73" s="63">
        <v>8.36</v>
      </c>
      <c r="H73" s="63">
        <v>7.07</v>
      </c>
      <c r="I73" s="63">
        <v>0</v>
      </c>
      <c r="J73" s="63"/>
      <c r="K73" s="66">
        <v>0</v>
      </c>
      <c r="L73" s="63">
        <v>1.55</v>
      </c>
      <c r="M73" s="63">
        <v>0</v>
      </c>
      <c r="N73" s="56"/>
      <c r="O73" s="56"/>
      <c r="P73" s="56"/>
      <c r="Q73" s="56"/>
      <c r="R73" s="56"/>
      <c r="S73" s="56"/>
      <c r="T73" s="2"/>
    </row>
    <row r="74" spans="2:20" hidden="1">
      <c r="B74" s="29" t="s">
        <v>58</v>
      </c>
      <c r="C74" s="29"/>
      <c r="D74" s="29">
        <v>0.09</v>
      </c>
      <c r="E74" s="63">
        <v>0.12</v>
      </c>
      <c r="F74" s="63">
        <v>3.14</v>
      </c>
      <c r="G74" s="63">
        <v>0.04</v>
      </c>
      <c r="H74" s="63">
        <v>3.53</v>
      </c>
      <c r="I74" s="63">
        <v>8.18</v>
      </c>
      <c r="J74" s="63"/>
      <c r="K74" s="63">
        <v>1.03</v>
      </c>
      <c r="L74" s="63">
        <v>0</v>
      </c>
      <c r="M74" s="63">
        <v>1.79</v>
      </c>
      <c r="N74" s="56"/>
      <c r="O74" s="56"/>
      <c r="P74" s="56"/>
      <c r="Q74" s="56"/>
      <c r="R74" s="56"/>
      <c r="S74" s="56"/>
      <c r="T74" s="2"/>
    </row>
    <row r="75" spans="2:20" ht="15" hidden="1" customHeight="1">
      <c r="B75" s="29" t="s">
        <v>107</v>
      </c>
      <c r="C75" s="29"/>
      <c r="D75" s="29">
        <v>0</v>
      </c>
      <c r="E75" s="63">
        <v>0</v>
      </c>
      <c r="F75" s="63"/>
      <c r="G75" s="63"/>
      <c r="H75" s="63"/>
      <c r="I75" s="63">
        <v>0</v>
      </c>
      <c r="J75" s="63">
        <v>3.6</v>
      </c>
      <c r="K75" s="63"/>
      <c r="L75" s="63"/>
      <c r="M75" s="63"/>
      <c r="N75" s="56"/>
      <c r="O75" s="56"/>
      <c r="P75" s="56"/>
      <c r="Q75" s="56"/>
      <c r="R75" s="56"/>
      <c r="S75" s="56"/>
      <c r="T75" s="2"/>
    </row>
    <row r="76" spans="2:20" hidden="1">
      <c r="B76" s="29"/>
      <c r="C76" s="29"/>
      <c r="D76" s="64">
        <f>SUM(D66:D75)</f>
        <v>1588.62</v>
      </c>
      <c r="E76" s="64">
        <f>SUM(E66:E75)</f>
        <v>978.89</v>
      </c>
      <c r="F76" s="64">
        <f>SUM(F66:F75)</f>
        <v>907.96</v>
      </c>
      <c r="G76" s="64">
        <f>SUM(G66:G75)</f>
        <v>435.6</v>
      </c>
      <c r="H76" s="64">
        <f t="shared" ref="H76:M76" si="21">SUM(H66:H75)</f>
        <v>374.47</v>
      </c>
      <c r="I76" s="64">
        <f t="shared" si="21"/>
        <v>436.27</v>
      </c>
      <c r="J76" s="64">
        <f t="shared" si="21"/>
        <v>542.57000000000005</v>
      </c>
      <c r="K76" s="64">
        <f t="shared" si="21"/>
        <v>380.71</v>
      </c>
      <c r="L76" s="64">
        <f t="shared" si="21"/>
        <v>563.95000000000005</v>
      </c>
      <c r="M76" s="64">
        <f t="shared" si="21"/>
        <v>814.1</v>
      </c>
      <c r="N76" s="56"/>
      <c r="O76" s="56"/>
      <c r="P76" s="56"/>
      <c r="Q76" s="56"/>
      <c r="R76" s="56"/>
      <c r="S76" s="56"/>
      <c r="T76" s="2"/>
    </row>
    <row r="77" spans="2:20" hidden="1">
      <c r="D77" s="134">
        <f>D76-D63</f>
        <v>5.0599999999999996</v>
      </c>
      <c r="E77" s="134">
        <v>0</v>
      </c>
      <c r="F77" s="47">
        <v>0</v>
      </c>
      <c r="G77" s="47">
        <v>0</v>
      </c>
      <c r="H77" s="47">
        <v>0</v>
      </c>
      <c r="I77" s="47">
        <v>0</v>
      </c>
      <c r="J77" s="47">
        <v>0</v>
      </c>
      <c r="K77" s="47">
        <v>0</v>
      </c>
      <c r="L77" s="47">
        <v>0</v>
      </c>
      <c r="M77" s="56">
        <v>0</v>
      </c>
      <c r="N77" s="56"/>
      <c r="O77" s="56"/>
      <c r="P77" s="56"/>
      <c r="Q77" s="56"/>
      <c r="R77" s="56"/>
      <c r="S77" s="56"/>
      <c r="T77" s="2"/>
    </row>
    <row r="78" spans="2:20" hidden="1">
      <c r="B78" s="67"/>
      <c r="C78" s="67"/>
      <c r="D78" s="67"/>
      <c r="J78" s="68"/>
      <c r="K78" s="68"/>
      <c r="L78" s="89" t="s">
        <v>50</v>
      </c>
      <c r="M78" s="56"/>
      <c r="N78" s="56"/>
      <c r="O78" s="56"/>
      <c r="P78" s="56"/>
      <c r="Q78" s="56"/>
      <c r="R78" s="56"/>
      <c r="S78" s="56"/>
      <c r="T78" s="2"/>
    </row>
    <row r="79" spans="2:20" s="158" customFormat="1" hidden="1">
      <c r="B79" s="175" t="s">
        <v>49</v>
      </c>
      <c r="C79" s="85" t="str">
        <f>+$R$2</f>
        <v>2016-17</v>
      </c>
      <c r="D79" s="84" t="s">
        <v>159</v>
      </c>
      <c r="E79" s="153" t="s">
        <v>157</v>
      </c>
      <c r="F79" s="89" t="s">
        <v>149</v>
      </c>
      <c r="G79" s="153" t="s">
        <v>144</v>
      </c>
      <c r="H79" s="89" t="s">
        <v>136</v>
      </c>
      <c r="I79" s="153" t="s">
        <v>118</v>
      </c>
      <c r="J79" s="84" t="s">
        <v>101</v>
      </c>
      <c r="K79" s="95" t="s">
        <v>80</v>
      </c>
      <c r="L79" s="95" t="s">
        <v>62</v>
      </c>
      <c r="M79" s="95" t="s">
        <v>59</v>
      </c>
      <c r="N79" s="159"/>
      <c r="O79" s="159"/>
      <c r="P79" s="159"/>
      <c r="Q79" s="159"/>
      <c r="R79" s="159"/>
      <c r="S79" s="159"/>
      <c r="T79" s="160"/>
    </row>
    <row r="80" spans="2:20" s="158" customFormat="1" ht="15" hidden="1" customHeight="1">
      <c r="B80" s="161" t="s">
        <v>152</v>
      </c>
      <c r="C80" s="161"/>
      <c r="D80" s="161">
        <v>79.42</v>
      </c>
      <c r="E80" s="162">
        <v>80.22</v>
      </c>
      <c r="F80" s="162">
        <v>79.709999999999994</v>
      </c>
      <c r="G80" s="162">
        <v>77.53</v>
      </c>
      <c r="H80" s="162">
        <v>138.32</v>
      </c>
      <c r="I80" s="162">
        <v>108.26</v>
      </c>
      <c r="J80" s="162">
        <v>82.83</v>
      </c>
      <c r="K80" s="162">
        <v>107.39</v>
      </c>
      <c r="L80" s="162">
        <v>106.04</v>
      </c>
      <c r="M80" s="162">
        <v>87.37</v>
      </c>
      <c r="N80" s="159"/>
      <c r="O80" s="159"/>
      <c r="P80" s="159"/>
      <c r="Q80" s="159"/>
      <c r="R80" s="159"/>
      <c r="S80" s="159"/>
      <c r="T80" s="160"/>
    </row>
    <row r="81" spans="2:20" s="158" customFormat="1" ht="17.25" hidden="1" customHeight="1">
      <c r="B81" s="161" t="s">
        <v>63</v>
      </c>
      <c r="C81" s="161"/>
      <c r="D81" s="161">
        <v>47.99</v>
      </c>
      <c r="E81" s="161">
        <v>52.74</v>
      </c>
      <c r="F81" s="161">
        <v>57.99</v>
      </c>
      <c r="G81" s="161">
        <v>56.89</v>
      </c>
      <c r="H81" s="161">
        <v>112.66</v>
      </c>
      <c r="I81" s="161">
        <v>84.83</v>
      </c>
      <c r="J81" s="161">
        <v>66.02</v>
      </c>
      <c r="K81" s="161">
        <v>85.78</v>
      </c>
      <c r="L81" s="161">
        <v>82.72</v>
      </c>
      <c r="M81" s="161">
        <v>65.5</v>
      </c>
      <c r="N81" s="159"/>
      <c r="O81" s="159"/>
      <c r="P81" s="159"/>
      <c r="Q81" s="159"/>
      <c r="R81" s="159"/>
      <c r="S81" s="159"/>
      <c r="T81" s="160"/>
    </row>
    <row r="82" spans="2:20" s="158" customFormat="1" ht="16.5" hidden="1" customHeight="1">
      <c r="B82" s="161" t="s">
        <v>139</v>
      </c>
      <c r="C82" s="161"/>
      <c r="D82" s="161">
        <v>2.69</v>
      </c>
      <c r="E82" s="161">
        <v>2.71</v>
      </c>
      <c r="F82" s="161">
        <v>2.35</v>
      </c>
      <c r="G82" s="161">
        <v>2.06</v>
      </c>
      <c r="H82" s="161">
        <v>2.5099999999999998</v>
      </c>
      <c r="I82" s="161"/>
      <c r="J82" s="161"/>
      <c r="K82" s="161"/>
      <c r="L82" s="161"/>
      <c r="M82" s="161"/>
      <c r="N82" s="159"/>
      <c r="O82" s="159"/>
      <c r="P82" s="159"/>
      <c r="Q82" s="159"/>
      <c r="R82" s="159"/>
      <c r="S82" s="159"/>
      <c r="T82" s="160"/>
    </row>
    <row r="83" spans="2:20" s="158" customFormat="1" ht="15.75" hidden="1" customHeight="1">
      <c r="B83" s="163" t="s">
        <v>151</v>
      </c>
      <c r="C83" s="163"/>
      <c r="D83" s="163">
        <v>2.27</v>
      </c>
      <c r="E83" s="163">
        <v>2.5099999999999998</v>
      </c>
      <c r="F83" s="163">
        <v>2.77</v>
      </c>
      <c r="G83" s="163">
        <v>2.98</v>
      </c>
      <c r="H83" s="163">
        <v>5.55</v>
      </c>
      <c r="I83" s="163">
        <v>3.93</v>
      </c>
      <c r="J83" s="163">
        <v>2.62</v>
      </c>
      <c r="K83" s="163">
        <v>3.42</v>
      </c>
      <c r="L83" s="163">
        <v>4.51</v>
      </c>
      <c r="M83" s="163" t="s">
        <v>150</v>
      </c>
      <c r="N83" s="159"/>
      <c r="O83" s="159"/>
      <c r="P83" s="159"/>
      <c r="Q83" s="159"/>
      <c r="R83" s="159"/>
      <c r="S83" s="159"/>
      <c r="T83" s="160"/>
    </row>
    <row r="84" spans="2:20" s="158" customFormat="1" ht="13.5" hidden="1" customHeight="1">
      <c r="B84" s="161" t="s">
        <v>153</v>
      </c>
      <c r="C84" s="161"/>
      <c r="D84" s="161">
        <v>5.07</v>
      </c>
      <c r="E84" s="161">
        <v>4.5199999999999996</v>
      </c>
      <c r="F84" s="161">
        <v>3.95</v>
      </c>
      <c r="G84" s="161">
        <v>3.82</v>
      </c>
      <c r="H84" s="161">
        <v>2.5499999999999998</v>
      </c>
      <c r="I84" s="161">
        <v>1.76</v>
      </c>
      <c r="J84" s="161">
        <v>1.38</v>
      </c>
      <c r="K84" s="161">
        <v>1.67</v>
      </c>
      <c r="L84" s="161">
        <v>1.17</v>
      </c>
      <c r="M84" s="161">
        <v>2.0499999999999998</v>
      </c>
      <c r="N84" s="159"/>
      <c r="O84" s="159"/>
      <c r="P84" s="159"/>
      <c r="Q84" s="159"/>
      <c r="R84" s="159"/>
      <c r="S84" s="159"/>
      <c r="T84" s="160"/>
    </row>
    <row r="85" spans="2:20" s="158" customFormat="1" ht="15" hidden="1" customHeight="1">
      <c r="B85" s="161" t="s">
        <v>51</v>
      </c>
      <c r="C85" s="161"/>
      <c r="D85" s="161"/>
      <c r="E85" s="161">
        <v>1.06</v>
      </c>
      <c r="F85" s="161">
        <v>1.17</v>
      </c>
      <c r="G85" s="161">
        <v>1.26</v>
      </c>
      <c r="H85" s="161">
        <v>2.6</v>
      </c>
      <c r="I85" s="161">
        <v>1.71</v>
      </c>
      <c r="J85" s="161">
        <v>1.31</v>
      </c>
      <c r="K85" s="161">
        <v>1.71</v>
      </c>
      <c r="L85" s="161">
        <v>1.63</v>
      </c>
      <c r="M85" s="161">
        <v>1.25</v>
      </c>
      <c r="N85" s="159"/>
      <c r="O85" s="159"/>
      <c r="P85" s="159"/>
      <c r="Q85" s="159"/>
      <c r="R85" s="159"/>
      <c r="S85" s="159"/>
      <c r="T85" s="160"/>
    </row>
    <row r="86" spans="2:20" s="158" customFormat="1" ht="15.75" hidden="1" customHeight="1">
      <c r="B86" s="161" t="s">
        <v>64</v>
      </c>
      <c r="C86" s="161"/>
      <c r="D86" s="161">
        <v>1.35</v>
      </c>
      <c r="E86" s="161">
        <v>1.68</v>
      </c>
      <c r="F86" s="161">
        <v>1.63</v>
      </c>
      <c r="G86" s="161">
        <v>1.79</v>
      </c>
      <c r="H86" s="161">
        <v>2.57</v>
      </c>
      <c r="I86" s="161">
        <v>2.3199999999999998</v>
      </c>
      <c r="J86" s="161">
        <v>2.52</v>
      </c>
      <c r="K86" s="161">
        <v>3.91</v>
      </c>
      <c r="L86" s="161">
        <v>5.08</v>
      </c>
      <c r="M86" s="161">
        <v>4.6900000000000004</v>
      </c>
      <c r="N86" s="159"/>
      <c r="O86" s="159"/>
      <c r="P86" s="159"/>
      <c r="Q86" s="159"/>
      <c r="R86" s="159"/>
      <c r="S86" s="159"/>
      <c r="T86" s="160"/>
    </row>
    <row r="87" spans="2:20" s="158" customFormat="1" ht="15" hidden="1" customHeight="1">
      <c r="B87" s="161" t="s">
        <v>65</v>
      </c>
      <c r="C87" s="161"/>
      <c r="D87" s="161">
        <v>0.92</v>
      </c>
      <c r="E87" s="161">
        <v>0.7</v>
      </c>
      <c r="F87" s="161">
        <v>0.73</v>
      </c>
      <c r="G87" s="161">
        <v>0.85</v>
      </c>
      <c r="H87" s="161">
        <v>2.0499999999999998</v>
      </c>
      <c r="I87" s="161">
        <v>1.76</v>
      </c>
      <c r="J87" s="161">
        <v>1.22</v>
      </c>
      <c r="K87" s="161">
        <v>1.9</v>
      </c>
      <c r="L87" s="161">
        <v>2.19</v>
      </c>
      <c r="M87" s="161">
        <v>2.46</v>
      </c>
      <c r="N87" s="159"/>
      <c r="O87" s="159"/>
      <c r="P87" s="159"/>
      <c r="Q87" s="159"/>
      <c r="R87" s="159"/>
      <c r="S87" s="159"/>
      <c r="T87" s="160"/>
    </row>
    <row r="88" spans="2:20" s="158" customFormat="1" ht="14.25" hidden="1" customHeight="1">
      <c r="B88" s="162" t="s">
        <v>48</v>
      </c>
      <c r="C88" s="162"/>
      <c r="D88" s="162"/>
      <c r="E88" s="162">
        <v>14.29</v>
      </c>
      <c r="F88" s="161">
        <v>9.1199999999999992</v>
      </c>
      <c r="G88" s="161">
        <v>7.88</v>
      </c>
      <c r="H88" s="161">
        <v>7.83</v>
      </c>
      <c r="I88" s="161">
        <v>11.95</v>
      </c>
      <c r="J88" s="161">
        <v>7.76</v>
      </c>
      <c r="K88" s="161">
        <v>9</v>
      </c>
      <c r="L88" s="161">
        <v>8.74</v>
      </c>
      <c r="M88" s="161">
        <v>11.42</v>
      </c>
      <c r="N88" s="159"/>
      <c r="O88" s="159"/>
      <c r="P88" s="159"/>
      <c r="Q88" s="159"/>
      <c r="R88" s="159"/>
      <c r="S88" s="159"/>
      <c r="T88" s="160"/>
    </row>
    <row r="89" spans="2:20" s="158" customFormat="1" hidden="1">
      <c r="D89" s="164">
        <v>0</v>
      </c>
      <c r="E89" s="164">
        <v>0</v>
      </c>
      <c r="F89" s="164">
        <v>0</v>
      </c>
      <c r="G89" s="164">
        <v>0</v>
      </c>
      <c r="H89" s="164">
        <v>0</v>
      </c>
      <c r="I89" s="164"/>
      <c r="J89" s="164"/>
      <c r="K89" s="164"/>
      <c r="L89" s="159"/>
      <c r="M89" s="159"/>
      <c r="N89" s="159"/>
      <c r="O89" s="159"/>
      <c r="P89" s="159"/>
      <c r="Q89" s="159"/>
      <c r="R89" s="159"/>
      <c r="S89" s="160"/>
    </row>
    <row r="90" spans="2:20" s="158" customFormat="1" hidden="1">
      <c r="C90" s="164"/>
      <c r="D90" s="164"/>
      <c r="E90" s="164"/>
      <c r="F90" s="164"/>
      <c r="G90" s="164"/>
      <c r="H90" s="164"/>
      <c r="I90" s="164"/>
      <c r="J90" s="89" t="s">
        <v>50</v>
      </c>
      <c r="K90" s="159"/>
      <c r="L90" s="159"/>
      <c r="M90" s="159"/>
      <c r="N90" s="159"/>
      <c r="O90" s="159"/>
      <c r="P90" s="159"/>
      <c r="Q90" s="159"/>
      <c r="R90" s="160"/>
    </row>
    <row r="91" spans="2:20" s="158" customFormat="1" hidden="1">
      <c r="B91" s="153" t="s">
        <v>48</v>
      </c>
      <c r="C91" s="168" t="str">
        <f>+L79</f>
        <v>2007-08</v>
      </c>
      <c r="D91" s="168" t="str">
        <f>+K79</f>
        <v>2008-09</v>
      </c>
      <c r="E91" s="168" t="str">
        <f>+J79</f>
        <v>2009-10</v>
      </c>
      <c r="F91" s="167" t="str">
        <f>+I79</f>
        <v>2010-11</v>
      </c>
      <c r="G91" s="166" t="str">
        <f>+H79</f>
        <v>2011-12</v>
      </c>
      <c r="H91" s="84" t="str">
        <f>+G79</f>
        <v>2012-13</v>
      </c>
      <c r="I91" s="95" t="str">
        <f>+F79</f>
        <v>2013-14</v>
      </c>
      <c r="J91" s="95" t="str">
        <f>+E79</f>
        <v>2014-15</v>
      </c>
      <c r="K91" s="95" t="str">
        <f>D79</f>
        <v>2015-16</v>
      </c>
      <c r="L91" s="95"/>
      <c r="M91" s="159"/>
      <c r="N91" s="159"/>
      <c r="O91" s="159"/>
      <c r="P91" s="159"/>
      <c r="Q91" s="159"/>
      <c r="R91" s="160"/>
    </row>
    <row r="92" spans="2:20" s="158" customFormat="1" ht="15" hidden="1" customHeight="1">
      <c r="B92" s="161"/>
      <c r="C92" s="162">
        <f>+L88</f>
        <v>8.74</v>
      </c>
      <c r="D92" s="162">
        <f>+K88</f>
        <v>9</v>
      </c>
      <c r="E92" s="162">
        <f>+J88</f>
        <v>7.76</v>
      </c>
      <c r="F92" s="162">
        <f>+I88</f>
        <v>11.95</v>
      </c>
      <c r="G92" s="162">
        <f>+H88</f>
        <v>7.83</v>
      </c>
      <c r="H92" s="162">
        <f>+G88</f>
        <v>7.88</v>
      </c>
      <c r="I92" s="162">
        <f>+F88</f>
        <v>9.1199999999999992</v>
      </c>
      <c r="J92" s="162">
        <f>+E88</f>
        <v>14.29</v>
      </c>
      <c r="K92" s="162">
        <f>D88</f>
        <v>0</v>
      </c>
      <c r="L92" s="162"/>
      <c r="M92" s="159"/>
      <c r="N92" s="159"/>
      <c r="O92" s="159"/>
      <c r="P92" s="159"/>
      <c r="Q92" s="159"/>
      <c r="R92" s="160"/>
    </row>
    <row r="93" spans="2:20" s="158" customFormat="1" hidden="1">
      <c r="C93" s="164"/>
      <c r="D93" s="164"/>
      <c r="E93" s="164"/>
      <c r="F93" s="164"/>
      <c r="G93" s="164"/>
      <c r="H93" s="164"/>
      <c r="I93" s="164"/>
      <c r="J93" s="159"/>
      <c r="K93" s="159"/>
      <c r="L93" s="159"/>
      <c r="M93" s="159"/>
      <c r="N93" s="159"/>
      <c r="O93" s="159"/>
      <c r="P93" s="159"/>
      <c r="Q93" s="159"/>
      <c r="R93" s="160"/>
    </row>
    <row r="94" spans="2:20" s="158" customFormat="1">
      <c r="C94" s="164"/>
      <c r="D94" s="164"/>
      <c r="E94" s="164"/>
      <c r="F94" s="164"/>
      <c r="G94" s="164"/>
      <c r="H94" s="164"/>
      <c r="I94" s="164"/>
      <c r="J94" s="164"/>
      <c r="K94" s="159"/>
      <c r="L94" s="159"/>
      <c r="M94" s="159"/>
      <c r="N94" s="159"/>
      <c r="O94" s="159"/>
      <c r="P94" s="159"/>
      <c r="Q94" s="159"/>
      <c r="R94" s="160"/>
    </row>
    <row r="95" spans="2:20" s="4" customFormat="1">
      <c r="B95" s="89" t="s">
        <v>84</v>
      </c>
      <c r="C95" s="263" t="s">
        <v>171</v>
      </c>
      <c r="D95" s="264"/>
      <c r="E95" s="3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</row>
    <row r="96" spans="2:20" s="4" customFormat="1">
      <c r="B96" s="89"/>
      <c r="C96" s="153" t="s">
        <v>172</v>
      </c>
      <c r="D96" s="84" t="s">
        <v>81</v>
      </c>
      <c r="E96" s="3"/>
      <c r="F96" s="151"/>
      <c r="G96" s="151"/>
      <c r="H96" s="151"/>
      <c r="I96" s="246" t="s">
        <v>173</v>
      </c>
      <c r="J96" s="246"/>
      <c r="K96" s="249">
        <v>14072</v>
      </c>
      <c r="L96" s="246"/>
      <c r="M96" s="246"/>
      <c r="N96" s="246"/>
      <c r="O96" s="246"/>
      <c r="P96" s="246"/>
      <c r="Q96" s="151"/>
    </row>
    <row r="97" spans="2:17" s="4" customFormat="1" ht="14.5">
      <c r="B97" s="152" t="s">
        <v>27</v>
      </c>
      <c r="C97" s="202">
        <v>163.38999999999999</v>
      </c>
      <c r="D97" s="202">
        <f>C97/$C$109*100</f>
        <v>1.1599999999999999</v>
      </c>
      <c r="E97" s="3"/>
      <c r="F97" s="151"/>
      <c r="G97" s="154"/>
      <c r="H97" s="155"/>
      <c r="I97" s="247" t="s">
        <v>174</v>
      </c>
      <c r="J97" s="247"/>
      <c r="K97" s="250">
        <f>+K96-C109</f>
        <v>0.8</v>
      </c>
      <c r="L97" s="247" t="s">
        <v>175</v>
      </c>
      <c r="M97" s="246"/>
      <c r="N97" s="246"/>
      <c r="O97" s="246" t="s">
        <v>176</v>
      </c>
      <c r="P97" s="248">
        <v>400001</v>
      </c>
      <c r="Q97" s="151"/>
    </row>
    <row r="98" spans="2:17" s="4" customFormat="1" ht="14.5">
      <c r="B98" s="152" t="s">
        <v>28</v>
      </c>
      <c r="C98" s="202">
        <v>3226.03</v>
      </c>
      <c r="D98" s="202">
        <f t="shared" ref="D98:D108" si="22">C98/$C$109*100</f>
        <v>22.93</v>
      </c>
      <c r="E98" s="3"/>
      <c r="F98" s="151"/>
      <c r="G98" s="154"/>
      <c r="H98" s="155"/>
      <c r="I98" s="155"/>
      <c r="J98" s="155"/>
      <c r="K98" s="155"/>
      <c r="L98" s="155"/>
      <c r="M98" s="151"/>
      <c r="N98" s="151"/>
      <c r="O98" s="151"/>
      <c r="P98" s="151"/>
      <c r="Q98" s="151"/>
    </row>
    <row r="99" spans="2:17" s="4" customFormat="1" ht="14.5">
      <c r="B99" s="152" t="s">
        <v>30</v>
      </c>
      <c r="C99" s="202">
        <v>153.66999999999999</v>
      </c>
      <c r="D99" s="202">
        <f t="shared" si="22"/>
        <v>1.0900000000000001</v>
      </c>
      <c r="E99" s="3"/>
      <c r="F99" s="151"/>
      <c r="G99" s="154"/>
      <c r="H99" s="155"/>
      <c r="I99" s="155"/>
      <c r="J99" s="155"/>
      <c r="K99" s="155"/>
      <c r="L99" s="155"/>
      <c r="M99" s="151"/>
      <c r="N99" s="151"/>
      <c r="O99" s="151"/>
      <c r="P99" s="151"/>
      <c r="Q99" s="151"/>
    </row>
    <row r="100" spans="2:17" s="4" customFormat="1" ht="14.5">
      <c r="B100" s="152" t="s">
        <v>31</v>
      </c>
      <c r="C100" s="202">
        <v>9593.7000000000007</v>
      </c>
      <c r="D100" s="202">
        <f t="shared" si="22"/>
        <v>68.180000000000007</v>
      </c>
      <c r="E100" s="3"/>
      <c r="F100" s="151"/>
      <c r="G100" s="154"/>
      <c r="H100" s="155"/>
      <c r="I100" s="155"/>
      <c r="J100" s="155"/>
      <c r="K100" s="155"/>
      <c r="L100" s="155"/>
      <c r="M100" s="151"/>
      <c r="N100" s="151"/>
      <c r="O100" s="151"/>
      <c r="P100" s="151"/>
      <c r="Q100" s="151"/>
    </row>
    <row r="101" spans="2:17" s="4" customFormat="1" ht="14.5">
      <c r="B101" s="152" t="s">
        <v>29</v>
      </c>
      <c r="C101" s="202">
        <v>83.86</v>
      </c>
      <c r="D101" s="202">
        <f t="shared" si="22"/>
        <v>0.6</v>
      </c>
      <c r="E101" s="3"/>
      <c r="F101" s="151"/>
      <c r="G101" s="154"/>
      <c r="H101" s="155"/>
      <c r="I101" s="155"/>
      <c r="J101" s="155"/>
      <c r="K101" s="155"/>
      <c r="L101" s="155"/>
      <c r="M101" s="151"/>
      <c r="N101" s="151"/>
      <c r="O101" s="151"/>
      <c r="P101" s="151"/>
      <c r="Q101" s="151"/>
    </row>
    <row r="102" spans="2:17" s="4" customFormat="1" ht="14.5">
      <c r="B102" s="152" t="s">
        <v>52</v>
      </c>
      <c r="C102" s="202">
        <v>427.89</v>
      </c>
      <c r="D102" s="202">
        <f t="shared" si="22"/>
        <v>3.04</v>
      </c>
      <c r="E102" s="3"/>
      <c r="F102" s="151"/>
      <c r="G102" s="154"/>
      <c r="H102" s="155"/>
      <c r="I102" s="155"/>
      <c r="J102" s="155"/>
      <c r="K102" s="155"/>
      <c r="L102" s="155"/>
      <c r="M102" s="151"/>
      <c r="N102" s="151"/>
      <c r="O102" s="151"/>
      <c r="P102" s="151"/>
      <c r="Q102" s="151"/>
    </row>
    <row r="103" spans="2:17" s="4" customFormat="1" ht="14.5">
      <c r="B103" s="152" t="s">
        <v>32</v>
      </c>
      <c r="C103" s="202">
        <v>32.32</v>
      </c>
      <c r="D103" s="202">
        <f t="shared" si="22"/>
        <v>0.23</v>
      </c>
      <c r="E103" s="3"/>
      <c r="F103" s="151"/>
      <c r="G103" s="154"/>
      <c r="H103" s="155"/>
      <c r="I103" s="155"/>
      <c r="J103" s="155"/>
      <c r="K103" s="155"/>
      <c r="L103" s="155"/>
      <c r="M103" s="151"/>
      <c r="N103" s="151"/>
      <c r="O103" s="151"/>
      <c r="P103" s="151"/>
      <c r="Q103" s="151"/>
    </row>
    <row r="104" spans="2:17" s="4" customFormat="1" ht="14.5">
      <c r="B104" s="152" t="s">
        <v>53</v>
      </c>
      <c r="C104" s="202">
        <v>123.68</v>
      </c>
      <c r="D104" s="202">
        <f t="shared" si="22"/>
        <v>0.88</v>
      </c>
      <c r="E104" s="3"/>
      <c r="F104" s="151"/>
      <c r="G104" s="154"/>
      <c r="H104" s="242"/>
      <c r="I104" s="155"/>
      <c r="J104" s="155"/>
      <c r="K104" s="155"/>
      <c r="L104" s="155"/>
      <c r="M104" s="151"/>
      <c r="N104" s="151"/>
      <c r="O104" s="151"/>
      <c r="P104" s="151"/>
      <c r="Q104" s="151"/>
    </row>
    <row r="105" spans="2:17" s="4" customFormat="1" ht="14.5">
      <c r="B105" s="152" t="s">
        <v>33</v>
      </c>
      <c r="C105" s="202">
        <v>2.15</v>
      </c>
      <c r="D105" s="202">
        <f t="shared" si="22"/>
        <v>0.02</v>
      </c>
      <c r="E105" s="3"/>
      <c r="F105" s="151"/>
      <c r="G105" s="154"/>
      <c r="H105" s="155"/>
      <c r="I105" s="155"/>
      <c r="J105" s="155"/>
      <c r="K105" s="155"/>
      <c r="L105" s="155"/>
      <c r="M105" s="151"/>
      <c r="N105" s="151"/>
      <c r="O105" s="151"/>
      <c r="P105" s="151"/>
      <c r="Q105" s="151"/>
    </row>
    <row r="106" spans="2:17" s="4" customFormat="1" ht="14.5">
      <c r="B106" s="152" t="s">
        <v>160</v>
      </c>
      <c r="C106" s="202">
        <v>251.41</v>
      </c>
      <c r="D106" s="202">
        <f t="shared" si="22"/>
        <v>1.79</v>
      </c>
      <c r="E106" s="3"/>
      <c r="F106" s="151"/>
      <c r="G106" s="154"/>
      <c r="H106" s="155"/>
      <c r="I106" s="155"/>
      <c r="J106" s="155"/>
      <c r="K106" s="155"/>
      <c r="L106" s="155"/>
      <c r="M106" s="151"/>
      <c r="N106" s="151"/>
      <c r="O106" s="151"/>
      <c r="P106" s="151"/>
      <c r="Q106" s="151"/>
    </row>
    <row r="107" spans="2:17" s="4" customFormat="1" ht="14.5">
      <c r="B107" s="152" t="s">
        <v>162</v>
      </c>
      <c r="C107" s="202">
        <v>12.02</v>
      </c>
      <c r="D107" s="202">
        <f t="shared" si="22"/>
        <v>0.09</v>
      </c>
      <c r="E107" s="3"/>
      <c r="F107" s="151"/>
      <c r="G107" s="154"/>
      <c r="H107" s="155"/>
      <c r="I107" s="155"/>
      <c r="J107" s="155"/>
      <c r="K107" s="155"/>
      <c r="L107" s="155"/>
      <c r="M107" s="151"/>
      <c r="N107" s="151"/>
      <c r="O107" s="151"/>
      <c r="P107" s="151"/>
      <c r="Q107" s="151"/>
    </row>
    <row r="108" spans="2:17" s="4" customFormat="1" ht="14.5">
      <c r="B108" s="152" t="s">
        <v>169</v>
      </c>
      <c r="C108" s="202">
        <v>1.08</v>
      </c>
      <c r="D108" s="202">
        <f t="shared" si="22"/>
        <v>0.01</v>
      </c>
      <c r="E108" s="3"/>
      <c r="F108" s="151"/>
      <c r="G108" s="154"/>
      <c r="H108" s="155"/>
      <c r="I108" s="155"/>
      <c r="J108" s="155"/>
      <c r="K108" s="155"/>
      <c r="L108" s="155"/>
      <c r="M108" s="151"/>
      <c r="N108" s="151"/>
      <c r="O108" s="151"/>
      <c r="P108" s="151"/>
      <c r="Q108" s="151"/>
    </row>
    <row r="109" spans="2:17" s="4" customFormat="1">
      <c r="B109" s="152"/>
      <c r="C109" s="203">
        <f>SUM(C97:C108)</f>
        <v>14071.2</v>
      </c>
      <c r="D109" s="245">
        <f>SUM(D97:D108)</f>
        <v>100</v>
      </c>
      <c r="E109" s="3"/>
      <c r="F109" s="151"/>
      <c r="G109" s="151"/>
      <c r="H109" s="151"/>
      <c r="I109" s="151"/>
      <c r="J109" s="151"/>
      <c r="K109" s="151"/>
      <c r="L109" s="151"/>
      <c r="M109" s="151"/>
      <c r="N109" s="151"/>
      <c r="O109" s="151"/>
      <c r="P109" s="151"/>
      <c r="Q109" s="151"/>
    </row>
    <row r="110" spans="2:17">
      <c r="B110" s="69"/>
      <c r="C110" s="70"/>
      <c r="D110" s="71"/>
      <c r="E110" s="34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</row>
    <row r="111" spans="2:17">
      <c r="B111" s="89" t="s">
        <v>56</v>
      </c>
      <c r="C111" s="84" t="s">
        <v>108</v>
      </c>
      <c r="D111" s="96" t="s">
        <v>81</v>
      </c>
      <c r="F111" s="89" t="s">
        <v>56</v>
      </c>
      <c r="G111" s="84" t="s">
        <v>108</v>
      </c>
      <c r="H111" s="96" t="s">
        <v>81</v>
      </c>
      <c r="I111" s="56"/>
      <c r="J111" s="56"/>
      <c r="K111" s="56"/>
      <c r="L111" s="56"/>
      <c r="M111" s="56"/>
      <c r="N111" s="56"/>
      <c r="O111" s="56"/>
      <c r="P111" s="56"/>
      <c r="Q111" s="56"/>
    </row>
    <row r="112" spans="2:17">
      <c r="B112" s="29" t="s">
        <v>54</v>
      </c>
      <c r="C112" s="204">
        <v>1882.52</v>
      </c>
      <c r="D112" s="236">
        <f>+C112/$C$117</f>
        <v>0.79720000000000002</v>
      </c>
      <c r="F112" s="29" t="s">
        <v>54</v>
      </c>
      <c r="G112" s="204">
        <v>1882.52</v>
      </c>
      <c r="H112" s="236">
        <f>+G112/$C$117</f>
        <v>0.79720000000000002</v>
      </c>
      <c r="I112" s="56"/>
      <c r="J112" s="56"/>
      <c r="K112" s="56"/>
      <c r="L112" s="56"/>
      <c r="M112" s="56"/>
      <c r="N112" s="56"/>
      <c r="O112" s="56"/>
      <c r="P112" s="56"/>
      <c r="Q112" s="56"/>
    </row>
    <row r="113" spans="2:20">
      <c r="B113" s="29" t="s">
        <v>61</v>
      </c>
      <c r="C113" s="204">
        <v>11.48</v>
      </c>
      <c r="D113" s="236">
        <f>+C113/$C$117</f>
        <v>4.8999999999999998E-3</v>
      </c>
      <c r="F113" s="29"/>
      <c r="G113" s="204"/>
      <c r="H113" s="236"/>
      <c r="I113" s="56"/>
      <c r="J113" s="56"/>
      <c r="K113" s="56"/>
      <c r="L113" s="56"/>
      <c r="M113" s="56"/>
      <c r="N113" s="56"/>
      <c r="O113" s="56"/>
      <c r="P113" s="56"/>
      <c r="Q113" s="56"/>
    </row>
    <row r="114" spans="2:20">
      <c r="B114" s="29" t="s">
        <v>55</v>
      </c>
      <c r="C114" s="204">
        <v>85.85</v>
      </c>
      <c r="D114" s="236">
        <f>+C114/$C$117</f>
        <v>3.6400000000000002E-2</v>
      </c>
      <c r="F114" s="29" t="s">
        <v>55</v>
      </c>
      <c r="G114" s="204">
        <v>85.85</v>
      </c>
      <c r="H114" s="236">
        <f>+G114/$C$117</f>
        <v>3.6400000000000002E-2</v>
      </c>
      <c r="I114" s="56"/>
      <c r="J114" s="56"/>
      <c r="K114" s="56"/>
      <c r="L114" s="56"/>
      <c r="M114" s="56"/>
      <c r="N114" s="56"/>
      <c r="O114" s="56"/>
      <c r="P114" s="56"/>
      <c r="Q114" s="56"/>
    </row>
    <row r="115" spans="2:20">
      <c r="B115" s="29" t="s">
        <v>177</v>
      </c>
      <c r="C115" s="204">
        <v>91.55</v>
      </c>
      <c r="D115" s="236">
        <f>+C115/$C$117</f>
        <v>3.8800000000000001E-2</v>
      </c>
      <c r="F115" s="29" t="s">
        <v>177</v>
      </c>
      <c r="G115" s="204">
        <v>91.55</v>
      </c>
      <c r="H115" s="236">
        <f>+G115/$C$117</f>
        <v>3.8800000000000001E-2</v>
      </c>
      <c r="I115" s="56"/>
      <c r="J115" s="56"/>
      <c r="K115" s="56"/>
      <c r="L115" s="56"/>
      <c r="M115" s="56"/>
      <c r="N115" s="56"/>
      <c r="O115" s="56"/>
      <c r="P115" s="56"/>
      <c r="Q115" s="56"/>
    </row>
    <row r="116" spans="2:20">
      <c r="B116" s="29" t="s">
        <v>154</v>
      </c>
      <c r="C116" s="204">
        <f>289.99+0.01</f>
        <v>290</v>
      </c>
      <c r="D116" s="236">
        <f>+C116/$C$117</f>
        <v>0.12280000000000001</v>
      </c>
      <c r="F116" s="29" t="s">
        <v>154</v>
      </c>
      <c r="G116" s="204">
        <f>C116+C113</f>
        <v>301.48</v>
      </c>
      <c r="H116" s="236">
        <f>+G116/$C$117</f>
        <v>0.12770000000000001</v>
      </c>
      <c r="I116" s="56"/>
      <c r="J116" s="56"/>
      <c r="K116" s="56"/>
      <c r="L116" s="56"/>
      <c r="M116" s="56"/>
      <c r="N116" s="56"/>
      <c r="O116" s="56"/>
      <c r="P116" s="56"/>
      <c r="Q116" s="56"/>
    </row>
    <row r="117" spans="2:20">
      <c r="B117" s="29"/>
      <c r="C117" s="205">
        <f>SUM(C112:C116)</f>
        <v>2361.4</v>
      </c>
      <c r="D117" s="237">
        <f>SUM(D112:D116)</f>
        <v>1.0001</v>
      </c>
      <c r="F117" s="29"/>
      <c r="G117" s="205">
        <f>SUM(G112:G116)</f>
        <v>2361.4</v>
      </c>
      <c r="H117" s="237">
        <f>SUM(H112:H116)</f>
        <v>1.0001</v>
      </c>
      <c r="I117" s="56"/>
      <c r="J117" s="56"/>
      <c r="K117" s="56"/>
      <c r="L117" s="56"/>
      <c r="M117" s="56"/>
      <c r="N117" s="56"/>
      <c r="O117" s="56"/>
      <c r="P117" s="56"/>
      <c r="Q117" s="56"/>
      <c r="R117" s="2"/>
    </row>
    <row r="118" spans="2:20" s="4" customFormat="1">
      <c r="B118" s="69"/>
      <c r="C118" s="72"/>
      <c r="D118" s="73"/>
      <c r="E118" s="15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</row>
    <row r="119" spans="2:20" hidden="1">
      <c r="B119" s="74" t="s">
        <v>41</v>
      </c>
      <c r="J119" s="56"/>
      <c r="K119" s="56"/>
      <c r="L119" s="56"/>
      <c r="M119" s="56"/>
      <c r="N119" s="56"/>
      <c r="O119" s="56"/>
      <c r="P119" s="56"/>
      <c r="Q119" s="56"/>
    </row>
    <row r="120" spans="2:20" hidden="1">
      <c r="B120" s="97"/>
      <c r="C120" s="90" t="s">
        <v>0</v>
      </c>
      <c r="D120" s="90" t="s">
        <v>1</v>
      </c>
      <c r="E120" s="90" t="s">
        <v>15</v>
      </c>
      <c r="F120" s="90" t="s">
        <v>38</v>
      </c>
      <c r="G120" s="90" t="s">
        <v>39</v>
      </c>
      <c r="H120" s="90" t="s">
        <v>59</v>
      </c>
      <c r="I120" s="90" t="s">
        <v>62</v>
      </c>
      <c r="J120" s="90" t="s">
        <v>80</v>
      </c>
      <c r="K120" s="90" t="s">
        <v>101</v>
      </c>
      <c r="L120" s="90" t="s">
        <v>118</v>
      </c>
      <c r="M120" s="90" t="s">
        <v>136</v>
      </c>
      <c r="N120" s="90" t="s">
        <v>144</v>
      </c>
      <c r="O120" s="90" t="s">
        <v>149</v>
      </c>
      <c r="P120" s="90" t="s">
        <v>157</v>
      </c>
      <c r="Q120" s="90" t="s">
        <v>159</v>
      </c>
      <c r="R120" s="85" t="str">
        <f>+$R$2</f>
        <v>2016-17</v>
      </c>
    </row>
    <row r="121" spans="2:20" hidden="1">
      <c r="B121" s="29" t="s">
        <v>42</v>
      </c>
      <c r="C121" s="63">
        <v>13.94</v>
      </c>
      <c r="D121" s="63">
        <v>19.989999999999998</v>
      </c>
      <c r="E121" s="63">
        <v>19.399999999999999</v>
      </c>
      <c r="F121" s="63">
        <v>26.67</v>
      </c>
      <c r="G121" s="63">
        <v>21.39</v>
      </c>
      <c r="H121" s="63">
        <f>+M136</f>
        <v>24.09</v>
      </c>
      <c r="I121" s="63">
        <f>+L136</f>
        <v>18.34</v>
      </c>
      <c r="J121" s="63">
        <f>+K136</f>
        <v>14.62</v>
      </c>
      <c r="K121" s="63">
        <f>+J136</f>
        <v>14.32</v>
      </c>
      <c r="L121" s="63">
        <f>+I136</f>
        <v>15.51</v>
      </c>
      <c r="M121" s="63">
        <f>+H136</f>
        <v>10.73</v>
      </c>
      <c r="N121" s="63">
        <f>+I136</f>
        <v>15.51</v>
      </c>
      <c r="O121" s="63">
        <f>+F136</f>
        <v>18.72</v>
      </c>
      <c r="P121" s="63">
        <f>+E136</f>
        <v>32.82</v>
      </c>
      <c r="Q121" s="63">
        <f>+F136</f>
        <v>18.72</v>
      </c>
      <c r="R121" s="63"/>
    </row>
    <row r="122" spans="2:20" hidden="1">
      <c r="B122" s="29" t="s">
        <v>43</v>
      </c>
      <c r="C122" s="63">
        <f>R141</f>
        <v>13.24</v>
      </c>
      <c r="D122" s="63">
        <f>Q141</f>
        <v>17.61</v>
      </c>
      <c r="E122" s="63">
        <f>P141</f>
        <v>18.93</v>
      </c>
      <c r="F122" s="63">
        <f>O141</f>
        <v>29.19</v>
      </c>
      <c r="G122" s="63">
        <f>N141</f>
        <v>26.54</v>
      </c>
      <c r="H122" s="63">
        <f>M141</f>
        <v>27.81</v>
      </c>
      <c r="I122" s="63">
        <f>L141</f>
        <v>16.61</v>
      </c>
      <c r="J122" s="63">
        <f>K141</f>
        <v>10.02</v>
      </c>
      <c r="K122" s="63">
        <f>J141</f>
        <v>9.4700000000000006</v>
      </c>
      <c r="L122" s="63">
        <f>+I141</f>
        <v>10.74</v>
      </c>
      <c r="M122" s="63">
        <f>+H141</f>
        <v>6.81</v>
      </c>
      <c r="N122" s="63">
        <f>+I141</f>
        <v>10.74</v>
      </c>
      <c r="O122" s="63">
        <f>+F141</f>
        <v>12.41</v>
      </c>
      <c r="P122" s="63">
        <f>+E141</f>
        <v>21.41</v>
      </c>
      <c r="Q122" s="63">
        <f>+F141</f>
        <v>12.41</v>
      </c>
      <c r="R122" s="63"/>
    </row>
    <row r="123" spans="2:20" hidden="1">
      <c r="C123" s="34"/>
      <c r="D123" s="34"/>
      <c r="E123" s="34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</row>
    <row r="124" spans="2:20" hidden="1">
      <c r="B124" s="74" t="s">
        <v>85</v>
      </c>
      <c r="K124" s="56"/>
      <c r="L124" s="56"/>
      <c r="M124" s="56"/>
      <c r="N124" s="56"/>
      <c r="O124" s="56"/>
      <c r="P124" s="56"/>
      <c r="Q124" s="56"/>
    </row>
    <row r="125" spans="2:20" hidden="1">
      <c r="B125" s="84" t="s">
        <v>42</v>
      </c>
      <c r="C125" s="85" t="str">
        <f>+$R$2</f>
        <v>2016-17</v>
      </c>
      <c r="D125" s="84" t="s">
        <v>159</v>
      </c>
      <c r="E125" s="84" t="s">
        <v>157</v>
      </c>
      <c r="F125" s="84" t="s">
        <v>149</v>
      </c>
      <c r="G125" s="84" t="s">
        <v>144</v>
      </c>
      <c r="H125" s="84" t="s">
        <v>136</v>
      </c>
      <c r="I125" s="84" t="s">
        <v>118</v>
      </c>
      <c r="J125" s="84" t="s">
        <v>101</v>
      </c>
      <c r="K125" s="84" t="s">
        <v>80</v>
      </c>
      <c r="L125" s="84" t="s">
        <v>62</v>
      </c>
      <c r="M125" s="84" t="s">
        <v>59</v>
      </c>
      <c r="N125" s="56"/>
      <c r="O125" s="56"/>
      <c r="P125" s="56"/>
      <c r="Q125" s="56"/>
      <c r="R125" s="56"/>
      <c r="S125" s="56"/>
      <c r="T125" s="2"/>
    </row>
    <row r="126" spans="2:20" hidden="1">
      <c r="B126" s="29" t="s">
        <v>47</v>
      </c>
      <c r="C126" s="29"/>
      <c r="D126" s="29">
        <v>1882.86</v>
      </c>
      <c r="E126" s="45">
        <v>1134.25</v>
      </c>
      <c r="F126" s="45">
        <v>562.65</v>
      </c>
      <c r="G126" s="45">
        <v>262.86</v>
      </c>
      <c r="H126" s="45">
        <v>287.45999999999998</v>
      </c>
      <c r="I126" s="45">
        <v>414.13</v>
      </c>
      <c r="J126" s="45">
        <v>361.71</v>
      </c>
      <c r="K126" s="63">
        <v>319.58999999999997</v>
      </c>
      <c r="L126" s="63">
        <v>413.1</v>
      </c>
      <c r="M126" s="63">
        <v>583.11</v>
      </c>
      <c r="N126" s="56"/>
      <c r="O126" s="56"/>
      <c r="P126" s="56"/>
      <c r="Q126" s="56"/>
      <c r="R126" s="56"/>
      <c r="S126" s="2"/>
    </row>
    <row r="127" spans="2:20" hidden="1">
      <c r="B127" s="29" t="s">
        <v>75</v>
      </c>
      <c r="C127" s="29"/>
      <c r="D127" s="29">
        <v>22.48</v>
      </c>
      <c r="E127" s="45">
        <v>36.340000000000003</v>
      </c>
      <c r="F127" s="45">
        <v>41.91</v>
      </c>
      <c r="G127" s="45">
        <v>59.4</v>
      </c>
      <c r="H127" s="45">
        <v>38.58</v>
      </c>
      <c r="I127" s="45">
        <v>29.16</v>
      </c>
      <c r="J127" s="45">
        <v>5.14</v>
      </c>
      <c r="K127" s="63">
        <v>21.43</v>
      </c>
      <c r="L127" s="63">
        <v>23.24</v>
      </c>
      <c r="M127" s="63">
        <v>20.56</v>
      </c>
      <c r="N127" s="56"/>
      <c r="O127" s="56"/>
      <c r="P127" s="56"/>
      <c r="Q127" s="56"/>
      <c r="R127" s="56"/>
      <c r="S127" s="56"/>
      <c r="T127" s="2"/>
    </row>
    <row r="128" spans="2:20" hidden="1">
      <c r="B128" s="53" t="s">
        <v>74</v>
      </c>
      <c r="C128" s="53"/>
      <c r="D128" s="64">
        <f>D126+D127</f>
        <v>1905.34</v>
      </c>
      <c r="E128" s="64">
        <f>E126+E127</f>
        <v>1170.5899999999999</v>
      </c>
      <c r="F128" s="64">
        <f>F126+F127</f>
        <v>604.55999999999995</v>
      </c>
      <c r="G128" s="64">
        <f>G126+G127</f>
        <v>322.26</v>
      </c>
      <c r="H128" s="64">
        <f t="shared" ref="H128:M128" si="23">H126+H127</f>
        <v>326.04000000000002</v>
      </c>
      <c r="I128" s="64">
        <f t="shared" si="23"/>
        <v>443.29</v>
      </c>
      <c r="J128" s="64">
        <f t="shared" si="23"/>
        <v>366.85</v>
      </c>
      <c r="K128" s="64">
        <f t="shared" si="23"/>
        <v>341.02</v>
      </c>
      <c r="L128" s="64">
        <f t="shared" si="23"/>
        <v>436.34</v>
      </c>
      <c r="M128" s="64">
        <f t="shared" si="23"/>
        <v>603.66999999999996</v>
      </c>
      <c r="N128" s="56"/>
      <c r="O128" s="56"/>
      <c r="P128" s="56"/>
      <c r="Q128" s="56"/>
      <c r="R128" s="56"/>
      <c r="S128" s="56"/>
      <c r="T128" s="2"/>
    </row>
    <row r="129" spans="2:20" hidden="1">
      <c r="B129" s="29"/>
      <c r="C129" s="29"/>
      <c r="D129" s="29"/>
      <c r="E129" s="29"/>
      <c r="F129" s="29"/>
      <c r="G129" s="29"/>
      <c r="H129" s="29"/>
      <c r="I129" s="29"/>
      <c r="J129" s="29"/>
      <c r="K129" s="63"/>
      <c r="L129" s="63"/>
      <c r="M129" s="63"/>
      <c r="N129" s="56"/>
      <c r="O129" s="56"/>
      <c r="P129" s="56"/>
      <c r="Q129" s="56"/>
      <c r="R129" s="56"/>
      <c r="S129" s="56"/>
      <c r="T129" s="2"/>
    </row>
    <row r="130" spans="2:20" hidden="1">
      <c r="B130" s="29" t="s">
        <v>76</v>
      </c>
      <c r="C130" s="29"/>
      <c r="D130" s="29">
        <v>2070.06</v>
      </c>
      <c r="E130" s="45">
        <v>1922.37</v>
      </c>
      <c r="F130" s="45">
        <v>1618.44</v>
      </c>
      <c r="G130" s="45">
        <v>1684.96</v>
      </c>
      <c r="H130" s="45">
        <v>1881.56</v>
      </c>
      <c r="I130" s="45">
        <v>2040.25</v>
      </c>
      <c r="J130" s="45">
        <v>1879.73</v>
      </c>
      <c r="K130" s="63">
        <v>1817.12</v>
      </c>
      <c r="L130" s="63">
        <v>1917.82</v>
      </c>
      <c r="M130" s="63">
        <v>2007.72</v>
      </c>
      <c r="N130" s="56"/>
      <c r="O130" s="56"/>
      <c r="P130" s="56"/>
      <c r="Q130" s="56"/>
      <c r="R130" s="56"/>
      <c r="S130" s="56"/>
      <c r="T130" s="2"/>
    </row>
    <row r="131" spans="2:20" hidden="1">
      <c r="B131" s="29" t="s">
        <v>77</v>
      </c>
      <c r="C131" s="29"/>
      <c r="D131" s="29">
        <v>1.48</v>
      </c>
      <c r="E131" s="45">
        <v>2.85</v>
      </c>
      <c r="F131" s="45">
        <v>5.71</v>
      </c>
      <c r="G131" s="45">
        <v>5.66</v>
      </c>
      <c r="H131" s="45">
        <v>8.94</v>
      </c>
      <c r="I131" s="45">
        <v>7.86</v>
      </c>
      <c r="J131" s="45">
        <v>1.76</v>
      </c>
      <c r="K131" s="63">
        <v>3.94</v>
      </c>
      <c r="L131" s="63">
        <v>4.92</v>
      </c>
      <c r="M131" s="63">
        <v>6.89</v>
      </c>
      <c r="N131" s="56"/>
      <c r="O131" s="56"/>
      <c r="P131" s="56"/>
      <c r="Q131" s="56"/>
      <c r="R131" s="56"/>
      <c r="S131" s="56"/>
      <c r="T131" s="2"/>
    </row>
    <row r="132" spans="2:20" hidden="1">
      <c r="B132" s="29" t="s">
        <v>78</v>
      </c>
      <c r="C132" s="29"/>
      <c r="D132" s="63">
        <v>0</v>
      </c>
      <c r="E132" s="45">
        <v>0</v>
      </c>
      <c r="F132" s="45">
        <v>0</v>
      </c>
      <c r="G132" s="45" t="s">
        <v>150</v>
      </c>
      <c r="H132" s="45">
        <v>63.84</v>
      </c>
      <c r="I132" s="45">
        <v>63.83</v>
      </c>
      <c r="J132" s="45">
        <v>64.31</v>
      </c>
      <c r="K132" s="63">
        <v>64.31</v>
      </c>
      <c r="L132" s="63">
        <v>60.45</v>
      </c>
      <c r="M132" s="63">
        <v>61.8</v>
      </c>
      <c r="N132" s="56"/>
      <c r="O132" s="56"/>
      <c r="P132" s="56"/>
      <c r="Q132" s="56"/>
      <c r="R132" s="56"/>
      <c r="S132" s="56"/>
      <c r="T132" s="2"/>
    </row>
    <row r="133" spans="2:20" hidden="1">
      <c r="B133" s="29" t="s">
        <v>148</v>
      </c>
      <c r="C133" s="29"/>
      <c r="D133" s="29">
        <v>2306.13</v>
      </c>
      <c r="E133" s="45">
        <v>1641.03</v>
      </c>
      <c r="F133" s="45">
        <v>1605.69</v>
      </c>
      <c r="G133" s="45">
        <v>1328.25</v>
      </c>
      <c r="H133" s="45">
        <v>1085.53</v>
      </c>
      <c r="I133" s="45">
        <v>746.38</v>
      </c>
      <c r="J133" s="45">
        <v>615.52</v>
      </c>
      <c r="K133" s="63">
        <v>447.43</v>
      </c>
      <c r="L133" s="63">
        <v>395.35</v>
      </c>
      <c r="M133" s="63">
        <v>429.23</v>
      </c>
      <c r="N133" s="56"/>
      <c r="O133" s="56"/>
      <c r="P133" s="56"/>
      <c r="Q133" s="56"/>
      <c r="R133" s="56"/>
      <c r="S133" s="56"/>
      <c r="T133" s="2"/>
    </row>
    <row r="134" spans="2:20" hidden="1">
      <c r="B134" s="53" t="s">
        <v>79</v>
      </c>
      <c r="C134" s="53"/>
      <c r="D134" s="64">
        <f>SUM(D130:D133)</f>
        <v>4377.67</v>
      </c>
      <c r="E134" s="64">
        <f>SUM(E130:E133)</f>
        <v>3566.25</v>
      </c>
      <c r="F134" s="64">
        <f>SUM(F130:F133)</f>
        <v>3229.84</v>
      </c>
      <c r="G134" s="64">
        <f>SUM(G130:G133)</f>
        <v>3018.87</v>
      </c>
      <c r="H134" s="64">
        <f t="shared" ref="H134:M134" si="24">SUM(H130:H133)</f>
        <v>3039.87</v>
      </c>
      <c r="I134" s="64">
        <f t="shared" si="24"/>
        <v>2858.32</v>
      </c>
      <c r="J134" s="64">
        <f t="shared" si="24"/>
        <v>2561.3200000000002</v>
      </c>
      <c r="K134" s="64">
        <f t="shared" si="24"/>
        <v>2332.8000000000002</v>
      </c>
      <c r="L134" s="64">
        <f t="shared" si="24"/>
        <v>2378.54</v>
      </c>
      <c r="M134" s="64">
        <f t="shared" si="24"/>
        <v>2505.64</v>
      </c>
      <c r="N134" s="56"/>
      <c r="O134" s="56"/>
      <c r="P134" s="56"/>
      <c r="Q134" s="56"/>
      <c r="R134" s="56"/>
      <c r="S134" s="56"/>
      <c r="T134" s="2"/>
    </row>
    <row r="135" spans="2:20" hidden="1">
      <c r="B135" s="29"/>
      <c r="C135" s="29"/>
      <c r="D135" s="29"/>
      <c r="E135" s="29"/>
      <c r="F135" s="29"/>
      <c r="G135" s="29"/>
      <c r="H135" s="29"/>
      <c r="I135" s="29"/>
      <c r="J135" s="29"/>
      <c r="K135" s="63"/>
      <c r="L135" s="63"/>
      <c r="M135" s="63"/>
      <c r="N135" s="56"/>
      <c r="O135" s="56"/>
      <c r="P135" s="56"/>
      <c r="Q135" s="56"/>
      <c r="R135" s="56"/>
      <c r="S135" s="56"/>
      <c r="T135" s="2"/>
    </row>
    <row r="136" spans="2:20" hidden="1">
      <c r="B136" s="53" t="s">
        <v>42</v>
      </c>
      <c r="C136" s="53"/>
      <c r="D136" s="64">
        <f>D128/D134*100</f>
        <v>43.52</v>
      </c>
      <c r="E136" s="64">
        <f>E128/E134*100</f>
        <v>32.82</v>
      </c>
      <c r="F136" s="64">
        <f>F128/F134*100</f>
        <v>18.72</v>
      </c>
      <c r="G136" s="64">
        <f>G128/G134*100</f>
        <v>10.67</v>
      </c>
      <c r="H136" s="64">
        <f t="shared" ref="H136:M136" si="25">H128/H134*100</f>
        <v>10.73</v>
      </c>
      <c r="I136" s="64">
        <f t="shared" si="25"/>
        <v>15.51</v>
      </c>
      <c r="J136" s="64">
        <f t="shared" si="25"/>
        <v>14.32</v>
      </c>
      <c r="K136" s="64">
        <f t="shared" si="25"/>
        <v>14.62</v>
      </c>
      <c r="L136" s="64">
        <f t="shared" si="25"/>
        <v>18.34</v>
      </c>
      <c r="M136" s="64">
        <f t="shared" si="25"/>
        <v>24.09</v>
      </c>
      <c r="N136" s="56"/>
      <c r="O136" s="56"/>
      <c r="P136" s="56"/>
      <c r="Q136" s="56"/>
      <c r="R136" s="56"/>
      <c r="S136" s="56"/>
      <c r="T136" s="2"/>
    </row>
    <row r="137" spans="2:20" hidden="1">
      <c r="E137" s="34"/>
      <c r="F137" s="34"/>
      <c r="G137" s="34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</row>
    <row r="138" spans="2:20" hidden="1">
      <c r="B138" s="89" t="s">
        <v>43</v>
      </c>
      <c r="C138" s="85" t="str">
        <f>+$R$2</f>
        <v>2016-17</v>
      </c>
      <c r="D138" s="84" t="s">
        <v>159</v>
      </c>
      <c r="E138" s="84" t="s">
        <v>157</v>
      </c>
      <c r="F138" s="84" t="s">
        <v>149</v>
      </c>
      <c r="G138" s="84" t="s">
        <v>144</v>
      </c>
      <c r="H138" s="84" t="s">
        <v>136</v>
      </c>
      <c r="I138" s="84" t="s">
        <v>118</v>
      </c>
      <c r="J138" s="84" t="s">
        <v>101</v>
      </c>
      <c r="K138" s="84" t="s">
        <v>80</v>
      </c>
      <c r="L138" s="84" t="s">
        <v>62</v>
      </c>
      <c r="M138" s="84" t="s">
        <v>59</v>
      </c>
      <c r="N138" s="84" t="s">
        <v>39</v>
      </c>
      <c r="O138" s="84" t="s">
        <v>38</v>
      </c>
      <c r="P138" s="84" t="s">
        <v>2</v>
      </c>
      <c r="Q138" s="84" t="s">
        <v>1</v>
      </c>
      <c r="R138" s="153" t="s">
        <v>0</v>
      </c>
      <c r="S138" s="153" t="s">
        <v>0</v>
      </c>
      <c r="T138" s="2"/>
    </row>
    <row r="139" spans="2:20" hidden="1">
      <c r="B139" s="29" t="s">
        <v>109</v>
      </c>
      <c r="C139" s="29"/>
      <c r="D139" s="29">
        <v>3957.55</v>
      </c>
      <c r="E139" s="45">
        <v>3354.98</v>
      </c>
      <c r="F139" s="45">
        <v>2990.83</v>
      </c>
      <c r="G139" s="45">
        <v>2757.45</v>
      </c>
      <c r="H139" s="45">
        <v>2699.25</v>
      </c>
      <c r="I139" s="45">
        <v>2601.06</v>
      </c>
      <c r="J139" s="45">
        <v>2450</v>
      </c>
      <c r="K139" s="63">
        <v>2350.65</v>
      </c>
      <c r="L139" s="63">
        <v>2244.1</v>
      </c>
      <c r="M139" s="63">
        <v>2044.97</v>
      </c>
      <c r="N139" s="63">
        <v>1691.33</v>
      </c>
      <c r="O139" s="63">
        <v>1401.46</v>
      </c>
      <c r="P139" s="63">
        <v>1135.3800000000001</v>
      </c>
      <c r="Q139" s="63">
        <v>991.6</v>
      </c>
      <c r="R139" s="63">
        <v>929.07</v>
      </c>
      <c r="S139" s="63">
        <v>929.07</v>
      </c>
      <c r="T139" s="2"/>
    </row>
    <row r="140" spans="2:20" hidden="1">
      <c r="B140" s="29" t="s">
        <v>6</v>
      </c>
      <c r="C140" s="29"/>
      <c r="D140" s="29">
        <v>1222.3399999999999</v>
      </c>
      <c r="E140" s="45">
        <v>718.31</v>
      </c>
      <c r="F140" s="45">
        <v>371.09</v>
      </c>
      <c r="G140" s="45">
        <v>144.26</v>
      </c>
      <c r="H140" s="45">
        <v>183.7</v>
      </c>
      <c r="I140" s="45">
        <v>279.26</v>
      </c>
      <c r="J140" s="45">
        <v>232</v>
      </c>
      <c r="K140" s="63">
        <v>235.64</v>
      </c>
      <c r="L140" s="63">
        <v>372.81</v>
      </c>
      <c r="M140" s="63">
        <v>568.79999999999995</v>
      </c>
      <c r="N140" s="63">
        <v>448.93</v>
      </c>
      <c r="O140" s="63">
        <v>409.15</v>
      </c>
      <c r="P140" s="63">
        <v>214.95</v>
      </c>
      <c r="Q140" s="63">
        <v>174.63</v>
      </c>
      <c r="R140" s="63">
        <v>122.98</v>
      </c>
      <c r="S140" s="63">
        <v>122.98</v>
      </c>
      <c r="T140" s="2"/>
    </row>
    <row r="141" spans="2:20" hidden="1">
      <c r="B141" s="53"/>
      <c r="C141" s="53"/>
      <c r="D141" s="64">
        <f t="shared" ref="D141:R141" si="26">D140*100/D139</f>
        <v>30.89</v>
      </c>
      <c r="E141" s="64">
        <f t="shared" si="26"/>
        <v>21.41</v>
      </c>
      <c r="F141" s="64">
        <f t="shared" si="26"/>
        <v>12.41</v>
      </c>
      <c r="G141" s="64">
        <f t="shared" si="26"/>
        <v>5.23</v>
      </c>
      <c r="H141" s="64">
        <f t="shared" si="26"/>
        <v>6.81</v>
      </c>
      <c r="I141" s="64">
        <f t="shared" si="26"/>
        <v>10.74</v>
      </c>
      <c r="J141" s="64">
        <f t="shared" si="26"/>
        <v>9.4700000000000006</v>
      </c>
      <c r="K141" s="64">
        <f t="shared" si="26"/>
        <v>10.02</v>
      </c>
      <c r="L141" s="64">
        <f t="shared" si="26"/>
        <v>16.61</v>
      </c>
      <c r="M141" s="64">
        <f t="shared" si="26"/>
        <v>27.81</v>
      </c>
      <c r="N141" s="64">
        <f t="shared" si="26"/>
        <v>26.54</v>
      </c>
      <c r="O141" s="64">
        <f t="shared" si="26"/>
        <v>29.19</v>
      </c>
      <c r="P141" s="64">
        <f t="shared" si="26"/>
        <v>18.93</v>
      </c>
      <c r="Q141" s="64">
        <f t="shared" si="26"/>
        <v>17.61</v>
      </c>
      <c r="R141" s="64">
        <f t="shared" si="26"/>
        <v>13.24</v>
      </c>
      <c r="S141" s="64">
        <f>S140*100/S139</f>
        <v>13.24</v>
      </c>
      <c r="T141" s="2"/>
    </row>
    <row r="142" spans="2:20" hidden="1">
      <c r="C142" s="34"/>
      <c r="D142" s="34"/>
      <c r="E142" s="34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</row>
    <row r="143" spans="2:20" hidden="1">
      <c r="B143" s="97"/>
      <c r="C143" s="90" t="s">
        <v>0</v>
      </c>
      <c r="D143" s="90" t="s">
        <v>1</v>
      </c>
      <c r="E143" s="91" t="s">
        <v>15</v>
      </c>
      <c r="F143" s="91" t="s">
        <v>38</v>
      </c>
      <c r="G143" s="91" t="s">
        <v>39</v>
      </c>
      <c r="H143" s="91" t="s">
        <v>59</v>
      </c>
      <c r="I143" s="90" t="s">
        <v>62</v>
      </c>
      <c r="J143" s="98" t="s">
        <v>80</v>
      </c>
      <c r="K143" s="98" t="s">
        <v>101</v>
      </c>
      <c r="L143" s="95" t="s">
        <v>118</v>
      </c>
      <c r="M143" s="95" t="s">
        <v>136</v>
      </c>
      <c r="N143" s="95" t="s">
        <v>144</v>
      </c>
      <c r="O143" s="95" t="s">
        <v>149</v>
      </c>
      <c r="P143" s="95" t="s">
        <v>157</v>
      </c>
      <c r="Q143" s="95" t="s">
        <v>157</v>
      </c>
      <c r="R143" s="95" t="s">
        <v>159</v>
      </c>
      <c r="S143" s="85" t="str">
        <f>+$R$2</f>
        <v>2016-17</v>
      </c>
    </row>
    <row r="144" spans="2:20" hidden="1">
      <c r="B144" s="29" t="s">
        <v>46</v>
      </c>
      <c r="C144" s="29">
        <v>1.01</v>
      </c>
      <c r="D144" s="29">
        <v>1.1200000000000001</v>
      </c>
      <c r="E144" s="63">
        <v>2.04</v>
      </c>
      <c r="F144" s="63">
        <v>1.35</v>
      </c>
      <c r="G144" s="63">
        <v>1.45</v>
      </c>
      <c r="H144" s="63">
        <f>M150</f>
        <v>1.41</v>
      </c>
      <c r="I144" s="63">
        <f>L150</f>
        <v>1.25</v>
      </c>
      <c r="J144" s="75">
        <f>K150</f>
        <v>1.44</v>
      </c>
      <c r="K144" s="75">
        <f>J150</f>
        <v>1.5</v>
      </c>
      <c r="L144" s="75">
        <f>+I150</f>
        <v>1.41</v>
      </c>
      <c r="M144" s="75">
        <f>+H150</f>
        <v>1.45</v>
      </c>
      <c r="N144" s="75">
        <f>+G150</f>
        <v>1.8</v>
      </c>
      <c r="O144" s="75">
        <f>+F150</f>
        <v>1.96</v>
      </c>
      <c r="P144" s="75">
        <f>+E150</f>
        <v>1.65</v>
      </c>
      <c r="Q144" s="75">
        <f>+F150</f>
        <v>1.96</v>
      </c>
      <c r="R144" s="75">
        <f>+G150</f>
        <v>1.8</v>
      </c>
      <c r="S144" s="75"/>
    </row>
    <row r="145" spans="2:20" hidden="1">
      <c r="B145" s="69"/>
      <c r="C145" s="69"/>
      <c r="D145" s="69"/>
      <c r="E145" s="38"/>
      <c r="F145" s="38"/>
      <c r="G145" s="38"/>
      <c r="H145" s="38"/>
      <c r="I145" s="38"/>
      <c r="J145" s="56"/>
      <c r="K145" s="56"/>
      <c r="L145" s="56"/>
      <c r="M145" s="56"/>
      <c r="N145" s="56"/>
      <c r="O145" s="56"/>
      <c r="P145" s="56"/>
      <c r="Q145" s="56"/>
    </row>
    <row r="146" spans="2:20" hidden="1">
      <c r="B146" s="74" t="s">
        <v>85</v>
      </c>
      <c r="C146" s="34"/>
      <c r="D146" s="34"/>
      <c r="E146" s="34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</row>
    <row r="147" spans="2:20" hidden="1">
      <c r="B147" s="84" t="s">
        <v>42</v>
      </c>
      <c r="C147" s="85" t="str">
        <f>+$R$2</f>
        <v>2016-17</v>
      </c>
      <c r="D147" s="84" t="s">
        <v>159</v>
      </c>
      <c r="E147" s="84" t="s">
        <v>157</v>
      </c>
      <c r="F147" s="84" t="s">
        <v>149</v>
      </c>
      <c r="G147" s="84" t="s">
        <v>144</v>
      </c>
      <c r="H147" s="84" t="s">
        <v>136</v>
      </c>
      <c r="I147" s="84" t="s">
        <v>118</v>
      </c>
      <c r="J147" s="84" t="s">
        <v>101</v>
      </c>
      <c r="K147" s="84" t="s">
        <v>80</v>
      </c>
      <c r="L147" s="84" t="s">
        <v>62</v>
      </c>
      <c r="M147" s="84" t="s">
        <v>59</v>
      </c>
      <c r="N147" s="56"/>
      <c r="O147" s="56"/>
      <c r="P147" s="56"/>
      <c r="Q147" s="56"/>
      <c r="R147" s="56"/>
      <c r="S147" s="56"/>
      <c r="T147" s="2"/>
    </row>
    <row r="148" spans="2:20" hidden="1">
      <c r="B148" s="29" t="s">
        <v>93</v>
      </c>
      <c r="C148" s="29"/>
      <c r="D148" s="29">
        <f>[14]Working!$C$426</f>
        <v>3879.59</v>
      </c>
      <c r="E148" s="63">
        <f>+[15]Working!$C$423</f>
        <v>4331.4799999999996</v>
      </c>
      <c r="F148" s="63">
        <v>2851.2</v>
      </c>
      <c r="G148" s="63">
        <v>2256.75</v>
      </c>
      <c r="H148" s="63">
        <v>2982.85</v>
      </c>
      <c r="I148" s="63">
        <v>2676.1</v>
      </c>
      <c r="J148" s="63">
        <v>1857.09</v>
      </c>
      <c r="K148" s="63">
        <v>1454.69</v>
      </c>
      <c r="L148" s="63">
        <v>1971.01</v>
      </c>
      <c r="M148" s="63">
        <v>1482.53</v>
      </c>
      <c r="N148" s="56"/>
      <c r="O148" s="56"/>
      <c r="P148" s="56"/>
      <c r="Q148" s="56"/>
      <c r="R148" s="56"/>
      <c r="S148" s="56"/>
      <c r="T148" s="2"/>
    </row>
    <row r="149" spans="2:20" hidden="1">
      <c r="B149" s="29" t="s">
        <v>94</v>
      </c>
      <c r="C149" s="29"/>
      <c r="D149" s="29">
        <f>[14]Working!$C$427</f>
        <v>1427.51</v>
      </c>
      <c r="E149" s="63">
        <f>+[15]Working!$C$424</f>
        <v>2619.2600000000002</v>
      </c>
      <c r="F149" s="63">
        <v>1451.76</v>
      </c>
      <c r="G149" s="63">
        <v>1255.93</v>
      </c>
      <c r="H149" s="63">
        <v>2052.16</v>
      </c>
      <c r="I149" s="63">
        <v>1894.65</v>
      </c>
      <c r="J149" s="63">
        <v>1241.57</v>
      </c>
      <c r="K149" s="63">
        <v>1007.26</v>
      </c>
      <c r="L149" s="63">
        <v>1575.66</v>
      </c>
      <c r="M149" s="63">
        <v>1053.3</v>
      </c>
      <c r="N149" s="56"/>
      <c r="O149" s="56"/>
      <c r="P149" s="56"/>
      <c r="Q149" s="56"/>
      <c r="R149" s="56"/>
      <c r="S149" s="56"/>
      <c r="T149" s="2"/>
    </row>
    <row r="150" spans="2:20" hidden="1">
      <c r="B150" s="29"/>
      <c r="C150" s="29"/>
      <c r="D150" s="64">
        <f t="shared" ref="D150:M150" si="27">D148/D149</f>
        <v>2.72</v>
      </c>
      <c r="E150" s="64">
        <f t="shared" si="27"/>
        <v>1.65</v>
      </c>
      <c r="F150" s="64">
        <f t="shared" si="27"/>
        <v>1.96</v>
      </c>
      <c r="G150" s="64">
        <f t="shared" si="27"/>
        <v>1.8</v>
      </c>
      <c r="H150" s="64">
        <f t="shared" si="27"/>
        <v>1.45</v>
      </c>
      <c r="I150" s="64">
        <f t="shared" si="27"/>
        <v>1.41</v>
      </c>
      <c r="J150" s="64">
        <f t="shared" si="27"/>
        <v>1.5</v>
      </c>
      <c r="K150" s="64">
        <f t="shared" si="27"/>
        <v>1.44</v>
      </c>
      <c r="L150" s="64">
        <f t="shared" si="27"/>
        <v>1.25</v>
      </c>
      <c r="M150" s="64">
        <f t="shared" si="27"/>
        <v>1.41</v>
      </c>
      <c r="N150" s="56"/>
      <c r="O150" s="56"/>
      <c r="P150" s="56"/>
      <c r="Q150" s="56"/>
      <c r="R150" s="56"/>
      <c r="S150" s="56"/>
      <c r="T150" s="2"/>
    </row>
    <row r="151" spans="2:20" hidden="1">
      <c r="C151" s="34"/>
      <c r="D151" s="34"/>
      <c r="E151" s="34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</row>
    <row r="152" spans="2:20" hidden="1">
      <c r="B152" s="89" t="s">
        <v>41</v>
      </c>
      <c r="C152" s="90" t="s">
        <v>0</v>
      </c>
      <c r="D152" s="90" t="s">
        <v>1</v>
      </c>
      <c r="E152" s="90" t="s">
        <v>15</v>
      </c>
      <c r="F152" s="90" t="s">
        <v>38</v>
      </c>
      <c r="G152" s="90" t="s">
        <v>39</v>
      </c>
      <c r="H152" s="90" t="s">
        <v>59</v>
      </c>
      <c r="I152" s="90" t="s">
        <v>62</v>
      </c>
      <c r="J152" s="90" t="s">
        <v>80</v>
      </c>
      <c r="K152" s="90" t="s">
        <v>101</v>
      </c>
      <c r="L152" s="90" t="s">
        <v>118</v>
      </c>
      <c r="M152" s="90" t="s">
        <v>136</v>
      </c>
      <c r="N152" s="90" t="s">
        <v>144</v>
      </c>
      <c r="O152" s="90" t="s">
        <v>149</v>
      </c>
      <c r="P152" s="90" t="s">
        <v>157</v>
      </c>
      <c r="Q152" s="90" t="s">
        <v>157</v>
      </c>
      <c r="R152" s="90" t="s">
        <v>159</v>
      </c>
      <c r="S152" s="85" t="str">
        <f>+$R$2</f>
        <v>2016-17</v>
      </c>
    </row>
    <row r="153" spans="2:20" hidden="1">
      <c r="B153" s="29" t="s">
        <v>44</v>
      </c>
      <c r="C153" s="29">
        <v>27.26</v>
      </c>
      <c r="D153" s="29">
        <v>25.18</v>
      </c>
      <c r="E153" s="63">
        <v>26.04</v>
      </c>
      <c r="F153" s="63">
        <v>14.92</v>
      </c>
      <c r="G153" s="63">
        <v>16.809999999999999</v>
      </c>
      <c r="H153" s="63">
        <f>M160</f>
        <v>9.68</v>
      </c>
      <c r="I153" s="63">
        <f>L160</f>
        <v>20.03</v>
      </c>
      <c r="J153" s="63">
        <f>K160</f>
        <v>5.85</v>
      </c>
      <c r="K153" s="63">
        <f>+J160</f>
        <v>5.44</v>
      </c>
      <c r="L153" s="63">
        <f>+I160</f>
        <v>30.94</v>
      </c>
      <c r="M153" s="63">
        <f>+H160</f>
        <v>20.77</v>
      </c>
      <c r="N153" s="63">
        <f>+G160</f>
        <v>29.46</v>
      </c>
      <c r="O153" s="63">
        <f>+F160</f>
        <v>10.29</v>
      </c>
      <c r="P153" s="63">
        <f>+E160</f>
        <v>41.71</v>
      </c>
      <c r="Q153" s="63">
        <f>+F160</f>
        <v>10.29</v>
      </c>
      <c r="R153" s="63">
        <f>+G160</f>
        <v>29.46</v>
      </c>
      <c r="S153" s="63"/>
    </row>
    <row r="154" spans="2:20" hidden="1">
      <c r="B154" s="29" t="s">
        <v>45</v>
      </c>
      <c r="C154" s="29">
        <v>18.670000000000002</v>
      </c>
      <c r="D154" s="29">
        <v>18.440000000000001</v>
      </c>
      <c r="E154" s="63">
        <v>37.14</v>
      </c>
      <c r="F154" s="63">
        <v>35.21</v>
      </c>
      <c r="G154" s="63">
        <v>33.76</v>
      </c>
      <c r="H154" s="63">
        <f>M165</f>
        <v>20.399999999999999</v>
      </c>
      <c r="I154" s="63">
        <f>L165</f>
        <v>20.74</v>
      </c>
      <c r="J154" s="63">
        <f>K165</f>
        <v>22.31</v>
      </c>
      <c r="K154" s="63">
        <f>+J165</f>
        <v>51.98</v>
      </c>
      <c r="L154" s="63">
        <f>+I165</f>
        <v>44.3</v>
      </c>
      <c r="M154" s="63">
        <f>+H165</f>
        <v>38.57</v>
      </c>
      <c r="N154" s="63">
        <f>+G165</f>
        <v>38.799999999999997</v>
      </c>
      <c r="O154" s="63">
        <f>+F165</f>
        <v>35.49</v>
      </c>
      <c r="P154" s="63">
        <f>+E165</f>
        <v>40.130000000000003</v>
      </c>
      <c r="Q154" s="63">
        <f>+F165</f>
        <v>35.49</v>
      </c>
      <c r="R154" s="63">
        <f>+G165</f>
        <v>38.799999999999997</v>
      </c>
      <c r="S154" s="63"/>
    </row>
    <row r="155" spans="2:20" hidden="1">
      <c r="C155" s="34"/>
      <c r="D155" s="34"/>
      <c r="E155" s="34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</row>
    <row r="156" spans="2:20" hidden="1">
      <c r="B156" s="74" t="s">
        <v>85</v>
      </c>
      <c r="C156" s="34"/>
      <c r="D156" s="34"/>
      <c r="E156" s="34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</row>
    <row r="157" spans="2:20" hidden="1">
      <c r="B157" s="84" t="s">
        <v>86</v>
      </c>
      <c r="C157" s="85" t="str">
        <f>+$R$2</f>
        <v>2016-17</v>
      </c>
      <c r="D157" s="84" t="s">
        <v>159</v>
      </c>
      <c r="E157" s="84" t="s">
        <v>157</v>
      </c>
      <c r="F157" s="84" t="s">
        <v>149</v>
      </c>
      <c r="G157" s="84" t="s">
        <v>144</v>
      </c>
      <c r="H157" s="84" t="s">
        <v>136</v>
      </c>
      <c r="I157" s="84" t="s">
        <v>118</v>
      </c>
      <c r="J157" s="84" t="s">
        <v>101</v>
      </c>
      <c r="K157" s="84" t="s">
        <v>80</v>
      </c>
      <c r="L157" s="84" t="s">
        <v>62</v>
      </c>
      <c r="M157" s="84" t="s">
        <v>59</v>
      </c>
      <c r="N157" s="56"/>
      <c r="O157" s="56"/>
      <c r="P157" s="56"/>
      <c r="Q157" s="56"/>
      <c r="R157" s="56"/>
      <c r="S157" s="56"/>
      <c r="T157" s="2"/>
    </row>
    <row r="158" spans="2:20" hidden="1">
      <c r="B158" s="29" t="s">
        <v>87</v>
      </c>
      <c r="C158" s="29"/>
      <c r="D158" s="29">
        <v>819.31</v>
      </c>
      <c r="E158" s="63">
        <v>1236.8800000000001</v>
      </c>
      <c r="F158" s="63">
        <v>278.36</v>
      </c>
      <c r="G158" s="63">
        <v>706.7</v>
      </c>
      <c r="H158" s="63">
        <v>800.42</v>
      </c>
      <c r="I158" s="63">
        <v>760.5</v>
      </c>
      <c r="J158" s="63">
        <v>117.31</v>
      </c>
      <c r="K158" s="63">
        <v>141.88999999999999</v>
      </c>
      <c r="L158" s="63">
        <v>479.57</v>
      </c>
      <c r="M158" s="63">
        <v>210.38</v>
      </c>
      <c r="N158" s="56"/>
      <c r="O158" s="56"/>
      <c r="P158" s="56"/>
      <c r="Q158" s="56"/>
      <c r="R158" s="56"/>
      <c r="S158" s="56"/>
      <c r="T158" s="2"/>
    </row>
    <row r="159" spans="2:20" hidden="1">
      <c r="B159" s="29" t="s">
        <v>11</v>
      </c>
      <c r="C159" s="29"/>
      <c r="D159" s="29">
        <v>11922.97</v>
      </c>
      <c r="E159" s="63">
        <f>+[15]Working!$C$70</f>
        <v>10823.41</v>
      </c>
      <c r="F159" s="63">
        <f>+O7</f>
        <v>9877</v>
      </c>
      <c r="G159" s="63">
        <f>+N7</f>
        <v>8757</v>
      </c>
      <c r="H159" s="63">
        <v>14068</v>
      </c>
      <c r="I159" s="63">
        <v>8972.19</v>
      </c>
      <c r="J159" s="63">
        <v>7874.09</v>
      </c>
      <c r="K159" s="63">
        <v>8853.35</v>
      </c>
      <c r="L159" s="63">
        <v>8764.16</v>
      </c>
      <c r="M159" s="63">
        <v>7930.32</v>
      </c>
      <c r="N159" s="56"/>
      <c r="O159" s="56"/>
      <c r="P159" s="56"/>
      <c r="Q159" s="56"/>
      <c r="R159" s="56"/>
      <c r="S159" s="56"/>
      <c r="T159" s="2"/>
    </row>
    <row r="160" spans="2:20" hidden="1">
      <c r="B160" s="29"/>
      <c r="C160" s="29"/>
      <c r="D160" s="64">
        <f t="shared" ref="D160:K160" si="28">(D158/D159)*365</f>
        <v>25.08</v>
      </c>
      <c r="E160" s="64">
        <f t="shared" si="28"/>
        <v>41.71</v>
      </c>
      <c r="F160" s="64">
        <f t="shared" si="28"/>
        <v>10.29</v>
      </c>
      <c r="G160" s="64">
        <f t="shared" si="28"/>
        <v>29.46</v>
      </c>
      <c r="H160" s="64">
        <f t="shared" si="28"/>
        <v>20.77</v>
      </c>
      <c r="I160" s="64">
        <f t="shared" si="28"/>
        <v>30.94</v>
      </c>
      <c r="J160" s="64">
        <f t="shared" si="28"/>
        <v>5.44</v>
      </c>
      <c r="K160" s="64">
        <f t="shared" si="28"/>
        <v>5.85</v>
      </c>
      <c r="L160" s="64">
        <f>(L158/L159)*366</f>
        <v>20.03</v>
      </c>
      <c r="M160" s="64">
        <f>(M158/M159)*365</f>
        <v>9.68</v>
      </c>
      <c r="N160" s="56"/>
      <c r="O160" s="56"/>
      <c r="P160" s="56"/>
      <c r="Q160" s="56"/>
      <c r="R160" s="56"/>
      <c r="S160" s="56"/>
      <c r="T160" s="2"/>
    </row>
    <row r="161" spans="2:21" hidden="1">
      <c r="B161" s="55"/>
      <c r="C161" s="55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2"/>
    </row>
    <row r="162" spans="2:21" hidden="1">
      <c r="B162" s="84" t="s">
        <v>88</v>
      </c>
      <c r="C162" s="85" t="str">
        <f>+$R$2</f>
        <v>2016-17</v>
      </c>
      <c r="D162" s="84" t="s">
        <v>159</v>
      </c>
      <c r="E162" s="84" t="s">
        <v>157</v>
      </c>
      <c r="F162" s="84" t="s">
        <v>149</v>
      </c>
      <c r="G162" s="84" t="s">
        <v>144</v>
      </c>
      <c r="H162" s="84" t="s">
        <v>136</v>
      </c>
      <c r="I162" s="84" t="s">
        <v>118</v>
      </c>
      <c r="J162" s="84" t="s">
        <v>101</v>
      </c>
      <c r="K162" s="84" t="s">
        <v>80</v>
      </c>
      <c r="L162" s="84" t="s">
        <v>62</v>
      </c>
      <c r="M162" s="84" t="s">
        <v>59</v>
      </c>
      <c r="N162" s="56"/>
      <c r="O162" s="56"/>
      <c r="P162" s="56"/>
      <c r="Q162" s="56"/>
      <c r="R162" s="56"/>
      <c r="S162" s="56"/>
      <c r="T162" s="2"/>
    </row>
    <row r="163" spans="2:21" hidden="1">
      <c r="B163" s="29" t="s">
        <v>145</v>
      </c>
      <c r="C163" s="29"/>
      <c r="D163" s="29">
        <v>807.85</v>
      </c>
      <c r="E163" s="63">
        <v>1190.5</v>
      </c>
      <c r="F163" s="165">
        <v>960.25</v>
      </c>
      <c r="G163" s="63">
        <v>930.91</v>
      </c>
      <c r="H163" s="63">
        <v>1486.67</v>
      </c>
      <c r="I163" s="63">
        <v>1088.9000000000001</v>
      </c>
      <c r="J163" s="63">
        <v>1121.4100000000001</v>
      </c>
      <c r="K163" s="63">
        <v>541.04999999999995</v>
      </c>
      <c r="L163" s="63">
        <v>496.54</v>
      </c>
      <c r="M163" s="63">
        <v>443.33</v>
      </c>
      <c r="N163" s="56"/>
      <c r="O163" s="56"/>
      <c r="P163" s="56"/>
      <c r="Q163" s="56"/>
      <c r="R163" s="56"/>
      <c r="S163" s="56"/>
      <c r="T163" s="2"/>
    </row>
    <row r="164" spans="2:21" hidden="1">
      <c r="B164" s="29" t="s">
        <v>11</v>
      </c>
      <c r="C164" s="29"/>
      <c r="D164" s="29">
        <v>11925.44</v>
      </c>
      <c r="E164" s="63">
        <v>10827.05</v>
      </c>
      <c r="F164" s="63">
        <v>9876.76</v>
      </c>
      <c r="G164" s="63">
        <v>8757</v>
      </c>
      <c r="H164" s="63">
        <v>14068</v>
      </c>
      <c r="I164" s="63">
        <v>8972.19</v>
      </c>
      <c r="J164" s="63">
        <v>7874.09</v>
      </c>
      <c r="K164" s="63">
        <v>8853.35</v>
      </c>
      <c r="L164" s="63">
        <v>8764.16</v>
      </c>
      <c r="M164" s="63">
        <v>7930.32</v>
      </c>
      <c r="N164" s="56"/>
      <c r="O164" s="56"/>
      <c r="P164" s="56"/>
      <c r="Q164" s="56"/>
      <c r="R164" s="56"/>
      <c r="S164" s="56"/>
      <c r="T164" s="2"/>
    </row>
    <row r="165" spans="2:21" hidden="1">
      <c r="B165" s="29"/>
      <c r="C165" s="29"/>
      <c r="D165" s="64">
        <f t="shared" ref="D165:K165" si="29">(D163/D164)*365</f>
        <v>24.73</v>
      </c>
      <c r="E165" s="64">
        <f t="shared" si="29"/>
        <v>40.130000000000003</v>
      </c>
      <c r="F165" s="64">
        <f t="shared" si="29"/>
        <v>35.49</v>
      </c>
      <c r="G165" s="64">
        <f t="shared" si="29"/>
        <v>38.799999999999997</v>
      </c>
      <c r="H165" s="64">
        <f t="shared" si="29"/>
        <v>38.57</v>
      </c>
      <c r="I165" s="64">
        <f t="shared" si="29"/>
        <v>44.3</v>
      </c>
      <c r="J165" s="64">
        <f t="shared" si="29"/>
        <v>51.98</v>
      </c>
      <c r="K165" s="64">
        <f t="shared" si="29"/>
        <v>22.31</v>
      </c>
      <c r="L165" s="64">
        <f>(L163/L164)*366</f>
        <v>20.74</v>
      </c>
      <c r="M165" s="64">
        <f>(M163/M164)*365</f>
        <v>20.399999999999999</v>
      </c>
      <c r="N165" s="56"/>
      <c r="O165" s="56"/>
      <c r="P165" s="56"/>
      <c r="Q165" s="56"/>
      <c r="R165" s="56"/>
      <c r="S165" s="2"/>
    </row>
    <row r="166" spans="2:21">
      <c r="B166" s="55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</row>
    <row r="167" spans="2:21">
      <c r="B167" s="99" t="s">
        <v>9</v>
      </c>
      <c r="C167" s="100" t="s">
        <v>0</v>
      </c>
      <c r="D167" s="92" t="s">
        <v>1</v>
      </c>
      <c r="E167" s="94" t="s">
        <v>2</v>
      </c>
      <c r="F167" s="92" t="s">
        <v>37</v>
      </c>
      <c r="G167" s="94" t="s">
        <v>39</v>
      </c>
      <c r="H167" s="92" t="s">
        <v>59</v>
      </c>
      <c r="I167" s="94" t="s">
        <v>62</v>
      </c>
      <c r="J167" s="92" t="s">
        <v>80</v>
      </c>
      <c r="K167" s="94" t="s">
        <v>101</v>
      </c>
      <c r="L167" s="234" t="s">
        <v>118</v>
      </c>
      <c r="M167" s="92" t="s">
        <v>136</v>
      </c>
      <c r="N167" s="92" t="s">
        <v>144</v>
      </c>
      <c r="O167" s="92" t="s">
        <v>149</v>
      </c>
      <c r="P167" s="92" t="s">
        <v>157</v>
      </c>
      <c r="Q167" s="91" t="s">
        <v>159</v>
      </c>
      <c r="R167" s="92" t="str">
        <f>+$R$2</f>
        <v>2016-17</v>
      </c>
      <c r="S167" s="92" t="s">
        <v>166</v>
      </c>
      <c r="T167" s="234" t="s">
        <v>168</v>
      </c>
      <c r="U167" s="234" t="s">
        <v>171</v>
      </c>
    </row>
    <row r="168" spans="2:21">
      <c r="B168" s="76" t="s">
        <v>104</v>
      </c>
      <c r="C168" s="135">
        <v>3000</v>
      </c>
      <c r="D168" s="136">
        <v>3000</v>
      </c>
      <c r="E168" s="135">
        <v>3000</v>
      </c>
      <c r="F168" s="136">
        <v>3000</v>
      </c>
      <c r="G168" s="135">
        <v>3000</v>
      </c>
      <c r="H168" s="136">
        <v>3000</v>
      </c>
      <c r="I168" s="135">
        <v>3000</v>
      </c>
      <c r="J168" s="136">
        <v>3000</v>
      </c>
      <c r="K168" s="135">
        <v>3000</v>
      </c>
      <c r="L168" s="136">
        <v>3000</v>
      </c>
      <c r="M168" s="136">
        <v>3000</v>
      </c>
      <c r="N168" s="136">
        <v>3000</v>
      </c>
      <c r="O168" s="136">
        <v>3000</v>
      </c>
      <c r="P168" s="136">
        <v>3000</v>
      </c>
      <c r="Q168" s="136">
        <v>3000</v>
      </c>
      <c r="R168" s="136">
        <v>3000</v>
      </c>
      <c r="S168" s="136">
        <v>3000</v>
      </c>
      <c r="T168" s="136">
        <f>+S168</f>
        <v>3000</v>
      </c>
      <c r="U168" s="136">
        <f>+T168</f>
        <v>3000</v>
      </c>
    </row>
    <row r="169" spans="2:21">
      <c r="B169" s="76" t="s">
        <v>105</v>
      </c>
      <c r="C169" s="137">
        <v>2307</v>
      </c>
      <c r="D169" s="138">
        <v>1879</v>
      </c>
      <c r="E169" s="137">
        <v>2200</v>
      </c>
      <c r="F169" s="138">
        <v>2042</v>
      </c>
      <c r="G169" s="137">
        <v>2133</v>
      </c>
      <c r="H169" s="138">
        <v>2504</v>
      </c>
      <c r="I169" s="137">
        <v>2569</v>
      </c>
      <c r="J169" s="139">
        <v>2252</v>
      </c>
      <c r="K169" s="140">
        <v>2619</v>
      </c>
      <c r="L169" s="136">
        <f>+[16]Working!$C$5</f>
        <v>2250</v>
      </c>
      <c r="M169" s="136">
        <v>2825</v>
      </c>
      <c r="N169" s="136">
        <v>2478</v>
      </c>
      <c r="O169" s="136">
        <v>2613</v>
      </c>
      <c r="P169" s="136">
        <v>2777</v>
      </c>
      <c r="Q169" s="136">
        <v>2520</v>
      </c>
      <c r="R169" s="224">
        <v>2683</v>
      </c>
      <c r="S169" s="224">
        <v>2809</v>
      </c>
      <c r="T169" s="224">
        <v>2900</v>
      </c>
      <c r="U169" s="224">
        <v>2383</v>
      </c>
    </row>
    <row r="170" spans="2:21">
      <c r="B170" s="77" t="s">
        <v>81</v>
      </c>
      <c r="C170" s="78">
        <f>+C169/C168</f>
        <v>0.77</v>
      </c>
      <c r="D170" s="78">
        <f t="shared" ref="D170:K170" si="30">+D169/D168</f>
        <v>0.63</v>
      </c>
      <c r="E170" s="78">
        <f t="shared" si="30"/>
        <v>0.73</v>
      </c>
      <c r="F170" s="78">
        <f t="shared" si="30"/>
        <v>0.68</v>
      </c>
      <c r="G170" s="78">
        <f t="shared" si="30"/>
        <v>0.71</v>
      </c>
      <c r="H170" s="78">
        <f t="shared" si="30"/>
        <v>0.83</v>
      </c>
      <c r="I170" s="78">
        <f t="shared" si="30"/>
        <v>0.86</v>
      </c>
      <c r="J170" s="78">
        <f t="shared" si="30"/>
        <v>0.75</v>
      </c>
      <c r="K170" s="78">
        <f t="shared" si="30"/>
        <v>0.87</v>
      </c>
      <c r="L170" s="78">
        <f t="shared" ref="L170:Q170" si="31">+L169/L168</f>
        <v>0.75</v>
      </c>
      <c r="M170" s="78">
        <f t="shared" si="31"/>
        <v>0.94</v>
      </c>
      <c r="N170" s="78">
        <f t="shared" si="31"/>
        <v>0.83</v>
      </c>
      <c r="O170" s="78">
        <f t="shared" si="31"/>
        <v>0.87</v>
      </c>
      <c r="P170" s="78">
        <f t="shared" si="31"/>
        <v>0.93</v>
      </c>
      <c r="Q170" s="78">
        <f t="shared" si="31"/>
        <v>0.84</v>
      </c>
      <c r="R170" s="225">
        <f t="shared" ref="R170:U170" si="32">+R169/R168</f>
        <v>0.89</v>
      </c>
      <c r="S170" s="225">
        <f t="shared" si="32"/>
        <v>0.94</v>
      </c>
      <c r="T170" s="225">
        <f t="shared" si="32"/>
        <v>0.97</v>
      </c>
      <c r="U170" s="225">
        <f t="shared" si="32"/>
        <v>0.79</v>
      </c>
    </row>
    <row r="171" spans="2:21">
      <c r="B171" s="14"/>
      <c r="C171" s="14"/>
      <c r="D171" s="14"/>
      <c r="E171" s="13"/>
    </row>
    <row r="172" spans="2:21">
      <c r="B172" s="89" t="s">
        <v>99</v>
      </c>
      <c r="C172" s="91" t="s">
        <v>0</v>
      </c>
      <c r="D172" s="92" t="s">
        <v>1</v>
      </c>
      <c r="E172" s="92" t="s">
        <v>2</v>
      </c>
      <c r="F172" s="92" t="s">
        <v>37</v>
      </c>
      <c r="G172" s="92" t="s">
        <v>40</v>
      </c>
      <c r="H172" s="92" t="s">
        <v>60</v>
      </c>
      <c r="I172" s="92" t="s">
        <v>62</v>
      </c>
      <c r="J172" s="92" t="s">
        <v>80</v>
      </c>
      <c r="K172" s="92" t="s">
        <v>101</v>
      </c>
      <c r="L172" s="92" t="s">
        <v>136</v>
      </c>
      <c r="M172" s="92" t="s">
        <v>136</v>
      </c>
      <c r="N172" s="92" t="s">
        <v>144</v>
      </c>
      <c r="O172" s="92" t="s">
        <v>149</v>
      </c>
      <c r="P172" s="92" t="s">
        <v>157</v>
      </c>
      <c r="Q172" s="92" t="s">
        <v>159</v>
      </c>
      <c r="R172" s="92" t="str">
        <f>+$R$2</f>
        <v>2016-17</v>
      </c>
      <c r="S172" s="92" t="s">
        <v>166</v>
      </c>
      <c r="T172" s="92" t="str">
        <f>+T167</f>
        <v>2018-19</v>
      </c>
      <c r="U172" s="92" t="str">
        <f>+U167</f>
        <v>2019-20</v>
      </c>
    </row>
    <row r="173" spans="2:21">
      <c r="B173" s="29" t="s">
        <v>11</v>
      </c>
      <c r="C173" s="144">
        <f t="shared" ref="C173:Q173" si="33">C7</f>
        <v>2261</v>
      </c>
      <c r="D173" s="144">
        <f t="shared" si="33"/>
        <v>2805</v>
      </c>
      <c r="E173" s="144">
        <f t="shared" si="33"/>
        <v>3220</v>
      </c>
      <c r="F173" s="144">
        <f t="shared" si="33"/>
        <v>4299</v>
      </c>
      <c r="G173" s="144">
        <f t="shared" si="33"/>
        <v>5820</v>
      </c>
      <c r="H173" s="144">
        <f t="shared" si="33"/>
        <v>7930</v>
      </c>
      <c r="I173" s="144">
        <f t="shared" si="33"/>
        <v>8764</v>
      </c>
      <c r="J173" s="144">
        <f t="shared" si="33"/>
        <v>8853</v>
      </c>
      <c r="K173" s="144">
        <f t="shared" si="33"/>
        <v>7874</v>
      </c>
      <c r="L173" s="144">
        <f t="shared" si="33"/>
        <v>8997</v>
      </c>
      <c r="M173" s="144">
        <f t="shared" si="33"/>
        <v>14076</v>
      </c>
      <c r="N173" s="144">
        <f t="shared" si="33"/>
        <v>8757</v>
      </c>
      <c r="O173" s="144">
        <f t="shared" si="33"/>
        <v>9877</v>
      </c>
      <c r="P173" s="144">
        <f t="shared" si="33"/>
        <v>10827</v>
      </c>
      <c r="Q173" s="144">
        <f t="shared" si="33"/>
        <v>11925</v>
      </c>
      <c r="R173" s="213">
        <f t="shared" ref="R173" si="34">R7</f>
        <v>13947</v>
      </c>
      <c r="S173" s="213">
        <f>S7</f>
        <v>15923</v>
      </c>
      <c r="T173" s="213">
        <f>T7</f>
        <v>18511</v>
      </c>
      <c r="U173" s="213">
        <f>U7</f>
        <v>14072</v>
      </c>
    </row>
    <row r="174" spans="2:21">
      <c r="B174" s="29" t="s">
        <v>89</v>
      </c>
      <c r="C174" s="145">
        <f t="shared" ref="C174:N174" si="35">SUM(C11:C16)</f>
        <v>480</v>
      </c>
      <c r="D174" s="145">
        <f t="shared" si="35"/>
        <v>585</v>
      </c>
      <c r="E174" s="145">
        <f t="shared" si="35"/>
        <v>615</v>
      </c>
      <c r="F174" s="145">
        <f t="shared" si="35"/>
        <v>748</v>
      </c>
      <c r="G174" s="145">
        <f t="shared" si="35"/>
        <v>648</v>
      </c>
      <c r="H174" s="145">
        <f t="shared" si="35"/>
        <v>841</v>
      </c>
      <c r="I174" s="145">
        <f t="shared" si="35"/>
        <v>586</v>
      </c>
      <c r="J174" s="145">
        <f t="shared" si="35"/>
        <v>484</v>
      </c>
      <c r="K174" s="145">
        <f t="shared" si="35"/>
        <v>512</v>
      </c>
      <c r="L174" s="145">
        <f t="shared" si="35"/>
        <v>618</v>
      </c>
      <c r="M174" s="145">
        <f t="shared" si="35"/>
        <v>518</v>
      </c>
      <c r="N174" s="145">
        <f t="shared" si="35"/>
        <v>521</v>
      </c>
      <c r="O174" s="145">
        <f t="shared" ref="O174:T174" si="36">SUM(O11:O16)</f>
        <v>783</v>
      </c>
      <c r="P174" s="145">
        <f t="shared" si="36"/>
        <v>1342</v>
      </c>
      <c r="Q174" s="145">
        <f t="shared" si="36"/>
        <v>2109</v>
      </c>
      <c r="R174" s="213">
        <f t="shared" si="36"/>
        <v>3334</v>
      </c>
      <c r="S174" s="213">
        <f t="shared" si="36"/>
        <v>3343</v>
      </c>
      <c r="T174" s="213">
        <f t="shared" si="36"/>
        <v>3262</v>
      </c>
      <c r="U174" s="213">
        <f>SUM(U11:U16)</f>
        <v>2215</v>
      </c>
    </row>
    <row r="175" spans="2:21">
      <c r="B175" s="53" t="s">
        <v>99</v>
      </c>
      <c r="C175" s="146">
        <f t="shared" ref="C175:P175" si="37">C174/C173</f>
        <v>0.21</v>
      </c>
      <c r="D175" s="146">
        <f t="shared" si="37"/>
        <v>0.21</v>
      </c>
      <c r="E175" s="146">
        <f t="shared" si="37"/>
        <v>0.19</v>
      </c>
      <c r="F175" s="146">
        <f t="shared" si="37"/>
        <v>0.17</v>
      </c>
      <c r="G175" s="146">
        <f t="shared" si="37"/>
        <v>0.11</v>
      </c>
      <c r="H175" s="146">
        <f t="shared" si="37"/>
        <v>0.11</v>
      </c>
      <c r="I175" s="146">
        <f t="shared" si="37"/>
        <v>7.0000000000000007E-2</v>
      </c>
      <c r="J175" s="146">
        <f t="shared" si="37"/>
        <v>0.05</v>
      </c>
      <c r="K175" s="146">
        <f t="shared" si="37"/>
        <v>7.0000000000000007E-2</v>
      </c>
      <c r="L175" s="146">
        <f t="shared" si="37"/>
        <v>7.0000000000000007E-2</v>
      </c>
      <c r="M175" s="146">
        <f t="shared" si="37"/>
        <v>0.04</v>
      </c>
      <c r="N175" s="146">
        <f t="shared" si="37"/>
        <v>0.06</v>
      </c>
      <c r="O175" s="146">
        <f t="shared" si="37"/>
        <v>0.08</v>
      </c>
      <c r="P175" s="146">
        <f t="shared" si="37"/>
        <v>0.12</v>
      </c>
      <c r="Q175" s="146">
        <f>Q174/Q173</f>
        <v>0.18</v>
      </c>
      <c r="R175" s="173">
        <f>R174/R173</f>
        <v>0.24</v>
      </c>
      <c r="S175" s="173">
        <f>S174/S173</f>
        <v>0.21</v>
      </c>
      <c r="T175" s="173">
        <f>T174/T173</f>
        <v>0.18</v>
      </c>
      <c r="U175" s="173">
        <f>U174/U173</f>
        <v>0.16</v>
      </c>
    </row>
    <row r="176" spans="2:21">
      <c r="B176" s="55"/>
      <c r="C176" s="141"/>
      <c r="D176" s="141"/>
      <c r="E176" s="141"/>
      <c r="F176" s="141"/>
      <c r="G176" s="141"/>
      <c r="H176" s="141"/>
      <c r="I176" s="141"/>
      <c r="J176" s="141"/>
      <c r="K176" s="141"/>
      <c r="L176" s="141"/>
      <c r="M176" s="141"/>
      <c r="N176" s="141"/>
      <c r="O176" s="141"/>
      <c r="P176" s="141"/>
      <c r="Q176" s="141"/>
    </row>
    <row r="177" spans="2:22">
      <c r="B177" s="89" t="s">
        <v>91</v>
      </c>
      <c r="C177" s="91" t="s">
        <v>0</v>
      </c>
      <c r="D177" s="92" t="s">
        <v>1</v>
      </c>
      <c r="E177" s="92" t="s">
        <v>2</v>
      </c>
      <c r="F177" s="92" t="s">
        <v>37</v>
      </c>
      <c r="G177" s="92" t="s">
        <v>40</v>
      </c>
      <c r="H177" s="92" t="s">
        <v>60</v>
      </c>
      <c r="I177" s="92" t="s">
        <v>62</v>
      </c>
      <c r="J177" s="92" t="s">
        <v>80</v>
      </c>
      <c r="K177" s="92" t="s">
        <v>101</v>
      </c>
      <c r="L177" s="92" t="s">
        <v>136</v>
      </c>
      <c r="M177" s="92" t="s">
        <v>136</v>
      </c>
      <c r="N177" s="92" t="s">
        <v>144</v>
      </c>
      <c r="O177" s="92" t="s">
        <v>149</v>
      </c>
      <c r="P177" s="92" t="s">
        <v>157</v>
      </c>
      <c r="Q177" s="92" t="s">
        <v>159</v>
      </c>
      <c r="R177" s="92" t="str">
        <f>+$R$2</f>
        <v>2016-17</v>
      </c>
      <c r="S177" s="92" t="str">
        <f>+S172</f>
        <v>2017-18</v>
      </c>
      <c r="T177" s="234" t="s">
        <v>168</v>
      </c>
      <c r="U177" s="234" t="str">
        <f>+U172</f>
        <v>2019-20</v>
      </c>
    </row>
    <row r="178" spans="2:22">
      <c r="B178" s="29" t="s">
        <v>11</v>
      </c>
      <c r="C178" s="79">
        <f t="shared" ref="C178:Q178" si="38">C173</f>
        <v>2261</v>
      </c>
      <c r="D178" s="79">
        <f t="shared" si="38"/>
        <v>2805</v>
      </c>
      <c r="E178" s="79">
        <f t="shared" si="38"/>
        <v>3220</v>
      </c>
      <c r="F178" s="79">
        <f t="shared" si="38"/>
        <v>4299</v>
      </c>
      <c r="G178" s="79">
        <f t="shared" si="38"/>
        <v>5820</v>
      </c>
      <c r="H178" s="79">
        <f t="shared" si="38"/>
        <v>7930</v>
      </c>
      <c r="I178" s="79">
        <f t="shared" si="38"/>
        <v>8764</v>
      </c>
      <c r="J178" s="79">
        <f t="shared" si="38"/>
        <v>8853</v>
      </c>
      <c r="K178" s="79">
        <f t="shared" si="38"/>
        <v>7874</v>
      </c>
      <c r="L178" s="79">
        <f t="shared" si="38"/>
        <v>8997</v>
      </c>
      <c r="M178" s="79">
        <f t="shared" si="38"/>
        <v>14076</v>
      </c>
      <c r="N178" s="79">
        <f t="shared" si="38"/>
        <v>8757</v>
      </c>
      <c r="O178" s="79">
        <f t="shared" si="38"/>
        <v>9877</v>
      </c>
      <c r="P178" s="79">
        <f t="shared" si="38"/>
        <v>10827</v>
      </c>
      <c r="Q178" s="79">
        <f t="shared" si="38"/>
        <v>11925</v>
      </c>
      <c r="R178" s="213">
        <f t="shared" ref="R178:U178" si="39">R173</f>
        <v>13947</v>
      </c>
      <c r="S178" s="213">
        <f t="shared" si="39"/>
        <v>15923</v>
      </c>
      <c r="T178" s="213">
        <f t="shared" si="39"/>
        <v>18511</v>
      </c>
      <c r="U178" s="213">
        <f t="shared" si="39"/>
        <v>14072</v>
      </c>
    </row>
    <row r="179" spans="2:22">
      <c r="B179" s="29" t="s">
        <v>90</v>
      </c>
      <c r="C179" s="80">
        <f t="shared" ref="C179:Q179" si="40">C20</f>
        <v>123</v>
      </c>
      <c r="D179" s="80">
        <f t="shared" si="40"/>
        <v>175</v>
      </c>
      <c r="E179" s="80">
        <f t="shared" si="40"/>
        <v>215</v>
      </c>
      <c r="F179" s="80">
        <f t="shared" si="40"/>
        <v>409</v>
      </c>
      <c r="G179" s="80">
        <f t="shared" si="40"/>
        <v>449</v>
      </c>
      <c r="H179" s="80">
        <f t="shared" si="40"/>
        <v>569</v>
      </c>
      <c r="I179" s="80">
        <f t="shared" si="40"/>
        <v>373</v>
      </c>
      <c r="J179" s="80">
        <f t="shared" si="40"/>
        <v>236</v>
      </c>
      <c r="K179" s="80">
        <f t="shared" si="40"/>
        <v>232</v>
      </c>
      <c r="L179" s="80">
        <f t="shared" si="40"/>
        <v>279</v>
      </c>
      <c r="M179" s="80">
        <f t="shared" si="40"/>
        <v>184</v>
      </c>
      <c r="N179" s="80">
        <f t="shared" si="40"/>
        <v>144</v>
      </c>
      <c r="O179" s="80">
        <f t="shared" si="40"/>
        <v>371</v>
      </c>
      <c r="P179" s="80">
        <f t="shared" si="40"/>
        <v>718</v>
      </c>
      <c r="Q179" s="80">
        <f t="shared" si="40"/>
        <v>1210</v>
      </c>
      <c r="R179" s="213">
        <f t="shared" ref="R179:U179" si="41">R20</f>
        <v>2101</v>
      </c>
      <c r="S179" s="213">
        <f t="shared" si="41"/>
        <v>2045</v>
      </c>
      <c r="T179" s="213">
        <f t="shared" si="41"/>
        <v>1968</v>
      </c>
      <c r="U179" s="213">
        <f t="shared" si="41"/>
        <v>1381</v>
      </c>
    </row>
    <row r="181" spans="2:22" ht="12.75" customHeight="1">
      <c r="B181" s="89" t="s">
        <v>92</v>
      </c>
      <c r="C181" s="91" t="s">
        <v>0</v>
      </c>
      <c r="D181" s="92" t="s">
        <v>1</v>
      </c>
      <c r="E181" s="92" t="s">
        <v>2</v>
      </c>
      <c r="F181" s="92" t="s">
        <v>37</v>
      </c>
      <c r="G181" s="92" t="s">
        <v>40</v>
      </c>
      <c r="H181" s="92" t="s">
        <v>60</v>
      </c>
      <c r="I181" s="92" t="s">
        <v>62</v>
      </c>
      <c r="J181" s="92" t="s">
        <v>80</v>
      </c>
      <c r="K181" s="92" t="s">
        <v>101</v>
      </c>
      <c r="L181" s="92" t="s">
        <v>136</v>
      </c>
      <c r="M181" s="92" t="s">
        <v>136</v>
      </c>
      <c r="N181" s="92" t="s">
        <v>144</v>
      </c>
      <c r="O181" s="92" t="s">
        <v>149</v>
      </c>
      <c r="P181" s="92" t="s">
        <v>157</v>
      </c>
      <c r="Q181" s="92" t="s">
        <v>159</v>
      </c>
      <c r="R181" s="92" t="str">
        <f>+$R$2</f>
        <v>2016-17</v>
      </c>
      <c r="S181" s="92" t="str">
        <f>+S177</f>
        <v>2017-18</v>
      </c>
      <c r="T181" s="234" t="s">
        <v>168</v>
      </c>
      <c r="U181" s="234" t="str">
        <f>+U177</f>
        <v>2019-20</v>
      </c>
    </row>
    <row r="182" spans="2:22" ht="12.75" customHeight="1">
      <c r="B182" s="29" t="s">
        <v>90</v>
      </c>
      <c r="C182" s="80">
        <f t="shared" ref="C182:Q182" si="42">C179</f>
        <v>123</v>
      </c>
      <c r="D182" s="80">
        <f t="shared" si="42"/>
        <v>175</v>
      </c>
      <c r="E182" s="80">
        <f t="shared" si="42"/>
        <v>215</v>
      </c>
      <c r="F182" s="80">
        <f t="shared" si="42"/>
        <v>409</v>
      </c>
      <c r="G182" s="80">
        <f t="shared" si="42"/>
        <v>449</v>
      </c>
      <c r="H182" s="80">
        <f t="shared" si="42"/>
        <v>569</v>
      </c>
      <c r="I182" s="80">
        <f t="shared" si="42"/>
        <v>373</v>
      </c>
      <c r="J182" s="80">
        <f t="shared" si="42"/>
        <v>236</v>
      </c>
      <c r="K182" s="80">
        <f t="shared" si="42"/>
        <v>232</v>
      </c>
      <c r="L182" s="80">
        <f t="shared" si="42"/>
        <v>279</v>
      </c>
      <c r="M182" s="80">
        <f t="shared" si="42"/>
        <v>184</v>
      </c>
      <c r="N182" s="80">
        <f t="shared" si="42"/>
        <v>144</v>
      </c>
      <c r="O182" s="80">
        <f t="shared" si="42"/>
        <v>371</v>
      </c>
      <c r="P182" s="80">
        <f t="shared" si="42"/>
        <v>718</v>
      </c>
      <c r="Q182" s="80">
        <f t="shared" si="42"/>
        <v>1210</v>
      </c>
      <c r="R182" s="222">
        <v>2101</v>
      </c>
      <c r="S182" s="222">
        <v>2045</v>
      </c>
      <c r="T182" s="222">
        <f>+T179</f>
        <v>1968</v>
      </c>
      <c r="U182" s="222">
        <f>+U179</f>
        <v>1381</v>
      </c>
    </row>
    <row r="183" spans="2:22" ht="12.75" customHeight="1">
      <c r="B183" s="29" t="s">
        <v>13</v>
      </c>
      <c r="C183" s="81">
        <f t="shared" ref="C183:Q183" si="43">C24</f>
        <v>1.67</v>
      </c>
      <c r="D183" s="81">
        <f t="shared" si="43"/>
        <v>2.37</v>
      </c>
      <c r="E183" s="81">
        <f t="shared" si="43"/>
        <v>2.92</v>
      </c>
      <c r="F183" s="81">
        <f t="shared" si="43"/>
        <v>5.56</v>
      </c>
      <c r="G183" s="81">
        <f t="shared" si="43"/>
        <v>6.1</v>
      </c>
      <c r="H183" s="81">
        <f t="shared" si="43"/>
        <v>7.73</v>
      </c>
      <c r="I183" s="81">
        <f t="shared" si="43"/>
        <v>5.07</v>
      </c>
      <c r="J183" s="81">
        <f t="shared" si="43"/>
        <v>3.2</v>
      </c>
      <c r="K183" s="81">
        <f t="shared" si="43"/>
        <v>3.15</v>
      </c>
      <c r="L183" s="81">
        <f t="shared" si="43"/>
        <v>3.8</v>
      </c>
      <c r="M183" s="81">
        <f t="shared" si="43"/>
        <v>2.5</v>
      </c>
      <c r="N183" s="81">
        <f t="shared" si="43"/>
        <v>1.96</v>
      </c>
      <c r="O183" s="81">
        <f t="shared" si="43"/>
        <v>5.04</v>
      </c>
      <c r="P183" s="81">
        <f t="shared" si="43"/>
        <v>9.76</v>
      </c>
      <c r="Q183" s="81">
        <f t="shared" si="43"/>
        <v>16.45</v>
      </c>
      <c r="R183" s="223">
        <v>28.55</v>
      </c>
      <c r="S183" s="223">
        <v>27.79</v>
      </c>
      <c r="T183" s="223">
        <f>+T24</f>
        <v>26.76</v>
      </c>
      <c r="U183" s="223">
        <f>+U24</f>
        <v>18.78</v>
      </c>
    </row>
    <row r="184" spans="2:22" ht="12.75" customHeight="1">
      <c r="B184" s="69"/>
      <c r="C184" s="82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2"/>
    </row>
    <row r="185" spans="2:22" ht="12.75" customHeight="1">
      <c r="D185" s="47"/>
    </row>
    <row r="186" spans="2:22" s="4" customFormat="1" ht="12.75" customHeight="1">
      <c r="B186" s="84" t="s">
        <v>98</v>
      </c>
      <c r="C186" s="84" t="s">
        <v>97</v>
      </c>
      <c r="D186" s="84" t="s">
        <v>81</v>
      </c>
      <c r="K186" s="169"/>
      <c r="L186" s="169"/>
      <c r="M186" s="169"/>
      <c r="N186" s="169"/>
      <c r="O186" s="169"/>
      <c r="P186" s="169"/>
      <c r="Q186" s="169"/>
      <c r="R186" s="169"/>
      <c r="S186" s="169"/>
      <c r="T186" s="169"/>
    </row>
    <row r="187" spans="2:22" s="4" customFormat="1" ht="12.75" customHeight="1">
      <c r="B187" s="255" t="s">
        <v>143</v>
      </c>
      <c r="C187" s="255">
        <v>123</v>
      </c>
      <c r="D187" s="256">
        <f>+C187/$C$193</f>
        <v>0.14000000000000001</v>
      </c>
      <c r="G187" s="235"/>
      <c r="L187" s="169"/>
      <c r="M187" s="169"/>
      <c r="N187" s="169"/>
      <c r="O187" s="169"/>
      <c r="P187" s="169"/>
      <c r="Q187" s="169"/>
      <c r="R187" s="169"/>
      <c r="S187" s="169"/>
      <c r="T187" s="169"/>
      <c r="U187" s="169"/>
      <c r="V187" s="169"/>
    </row>
    <row r="188" spans="2:22" s="4" customFormat="1" ht="12.75" customHeight="1">
      <c r="B188" s="255" t="s">
        <v>110</v>
      </c>
      <c r="C188" s="255">
        <v>34</v>
      </c>
      <c r="D188" s="256">
        <f>+C188/$C$193</f>
        <v>3.9E-2</v>
      </c>
      <c r="G188" s="235"/>
      <c r="L188" s="169"/>
      <c r="M188" s="169"/>
      <c r="N188" s="169"/>
      <c r="O188" s="169"/>
      <c r="P188" s="169"/>
      <c r="Q188" s="169"/>
      <c r="R188" s="169"/>
      <c r="S188" s="169"/>
      <c r="T188" s="169"/>
      <c r="U188" s="169"/>
      <c r="V188" s="169"/>
    </row>
    <row r="189" spans="2:22" s="4" customFormat="1" ht="12.75" customHeight="1">
      <c r="B189" s="255" t="s">
        <v>71</v>
      </c>
      <c r="C189" s="255">
        <v>38</v>
      </c>
      <c r="D189" s="256">
        <f>+C189/$C$193</f>
        <v>4.2999999999999997E-2</v>
      </c>
      <c r="G189" s="235"/>
    </row>
    <row r="190" spans="2:22" s="4" customFormat="1" ht="12.75" customHeight="1">
      <c r="B190" s="255" t="s">
        <v>111</v>
      </c>
      <c r="C190" s="255">
        <v>29</v>
      </c>
      <c r="D190" s="256">
        <f>+C190/$C$193</f>
        <v>3.3000000000000002E-2</v>
      </c>
      <c r="G190" s="235"/>
    </row>
    <row r="191" spans="2:22" s="4" customFormat="1" ht="12.75" customHeight="1">
      <c r="B191" s="255" t="s">
        <v>112</v>
      </c>
      <c r="C191" s="255">
        <v>651</v>
      </c>
      <c r="D191" s="256">
        <f>+C191/$C$193</f>
        <v>0.74</v>
      </c>
      <c r="G191" s="235"/>
    </row>
    <row r="192" spans="2:22" s="4" customFormat="1" ht="12.75" customHeight="1">
      <c r="B192" s="255" t="s">
        <v>170</v>
      </c>
      <c r="C192" s="255">
        <v>5</v>
      </c>
      <c r="D192" s="256">
        <v>5.0000000000000001E-3</v>
      </c>
      <c r="G192" s="235"/>
    </row>
    <row r="193" spans="2:22" s="4" customFormat="1" ht="12.75" customHeight="1">
      <c r="B193" s="170" t="s">
        <v>18</v>
      </c>
      <c r="C193" s="170">
        <f>SUM(C187:C192)</f>
        <v>880</v>
      </c>
      <c r="D193" s="206">
        <f>SUM(D187:D192)</f>
        <v>1</v>
      </c>
    </row>
    <row r="194" spans="2:22" s="4" customFormat="1" ht="12.75" customHeight="1">
      <c r="D194" s="172"/>
    </row>
    <row r="195" spans="2:22" s="4" customFormat="1" ht="12.75" hidden="1" customHeight="1">
      <c r="B195" s="84" t="s">
        <v>100</v>
      </c>
      <c r="C195" s="84" t="s">
        <v>97</v>
      </c>
      <c r="D195" s="84" t="s">
        <v>81</v>
      </c>
    </row>
    <row r="196" spans="2:22" s="4" customFormat="1" ht="12.75" hidden="1" customHeight="1">
      <c r="B196" s="152" t="s">
        <v>140</v>
      </c>
      <c r="C196" s="152">
        <v>38</v>
      </c>
      <c r="D196" s="173">
        <f>+C196/$C$200</f>
        <v>0.04</v>
      </c>
    </row>
    <row r="197" spans="2:22" s="4" customFormat="1" ht="12.75" hidden="1" customHeight="1">
      <c r="B197" s="152" t="s">
        <v>68</v>
      </c>
      <c r="C197" s="152">
        <v>330</v>
      </c>
      <c r="D197" s="173">
        <f>+C197/$C$200</f>
        <v>0.38</v>
      </c>
    </row>
    <row r="198" spans="2:22" s="4" customFormat="1" ht="12.75" hidden="1" customHeight="1">
      <c r="B198" s="152" t="s">
        <v>70</v>
      </c>
      <c r="C198" s="152">
        <v>65</v>
      </c>
      <c r="D198" s="173">
        <f>+C198/$C$200</f>
        <v>7.0000000000000007E-2</v>
      </c>
    </row>
    <row r="199" spans="2:22" s="4" customFormat="1" ht="12.75" hidden="1" customHeight="1">
      <c r="B199" s="152" t="s">
        <v>69</v>
      </c>
      <c r="C199" s="152">
        <v>445</v>
      </c>
      <c r="D199" s="173">
        <f>+C199/$C$200</f>
        <v>0.51</v>
      </c>
    </row>
    <row r="200" spans="2:22" s="4" customFormat="1" ht="12.75" hidden="1" customHeight="1">
      <c r="B200" s="170" t="s">
        <v>18</v>
      </c>
      <c r="C200" s="170">
        <f>SUM(C196:C199)</f>
        <v>878</v>
      </c>
      <c r="D200" s="171">
        <f>SUM(D196:D199)</f>
        <v>1</v>
      </c>
    </row>
    <row r="201" spans="2:22" s="4" customFormat="1" ht="12.75" hidden="1" customHeight="1">
      <c r="B201" s="152"/>
      <c r="C201" s="152"/>
      <c r="D201" s="174"/>
      <c r="L201" s="169"/>
      <c r="M201" s="169"/>
      <c r="N201" s="169"/>
      <c r="O201" s="169"/>
      <c r="P201" s="169"/>
      <c r="Q201" s="169"/>
      <c r="R201" s="169"/>
      <c r="S201" s="169"/>
      <c r="T201" s="169"/>
      <c r="U201" s="169"/>
      <c r="V201" s="169"/>
    </row>
    <row r="202" spans="2:22" s="4" customFormat="1" ht="12.75" hidden="1" customHeight="1">
      <c r="B202" s="84" t="s">
        <v>125</v>
      </c>
      <c r="C202" s="84" t="s">
        <v>126</v>
      </c>
      <c r="D202" s="84" t="s">
        <v>127</v>
      </c>
      <c r="L202" s="169"/>
      <c r="M202" s="169"/>
      <c r="N202" s="169"/>
      <c r="O202" s="169"/>
      <c r="P202" s="169"/>
      <c r="Q202" s="169"/>
      <c r="R202" s="169"/>
      <c r="S202" s="169"/>
      <c r="T202" s="169"/>
      <c r="U202" s="169"/>
      <c r="V202" s="169"/>
    </row>
    <row r="203" spans="2:22" s="4" customFormat="1" ht="12.75" hidden="1" customHeight="1">
      <c r="B203" s="152" t="s">
        <v>128</v>
      </c>
      <c r="C203" s="152">
        <v>80</v>
      </c>
      <c r="D203" s="239">
        <v>8.3000000000000007</v>
      </c>
      <c r="L203" s="169"/>
      <c r="M203" s="169"/>
      <c r="N203" s="169"/>
      <c r="O203" s="169"/>
      <c r="P203" s="169"/>
      <c r="Q203" s="169"/>
      <c r="R203" s="169"/>
      <c r="S203" s="169"/>
      <c r="T203" s="169"/>
      <c r="U203" s="169"/>
      <c r="V203" s="169"/>
    </row>
    <row r="204" spans="2:22" s="4" customFormat="1" ht="12.75" hidden="1" customHeight="1">
      <c r="B204" s="152" t="s">
        <v>142</v>
      </c>
      <c r="C204" s="152">
        <v>80</v>
      </c>
      <c r="D204" s="239">
        <v>24.4</v>
      </c>
      <c r="L204" s="169"/>
      <c r="M204" s="169"/>
      <c r="N204" s="169"/>
      <c r="O204" s="169"/>
      <c r="P204" s="169"/>
      <c r="Q204" s="169"/>
      <c r="R204" s="169"/>
      <c r="S204" s="169"/>
      <c r="T204" s="169"/>
      <c r="U204" s="169"/>
      <c r="V204" s="169"/>
    </row>
    <row r="205" spans="2:22" s="4" customFormat="1" ht="12.75" hidden="1" customHeight="1">
      <c r="B205" s="152" t="s">
        <v>141</v>
      </c>
      <c r="C205" s="152">
        <v>100</v>
      </c>
      <c r="D205" s="239">
        <v>67.2</v>
      </c>
      <c r="L205" s="169"/>
      <c r="M205" s="169"/>
      <c r="N205" s="169"/>
      <c r="O205" s="169"/>
      <c r="P205" s="169"/>
      <c r="Q205" s="169"/>
      <c r="R205" s="169"/>
      <c r="S205" s="169"/>
      <c r="T205" s="169"/>
      <c r="U205" s="169"/>
      <c r="V205" s="169"/>
    </row>
    <row r="206" spans="2:22" s="4" customFormat="1" ht="12.75" hidden="1" customHeight="1">
      <c r="B206" s="152"/>
      <c r="C206" s="152"/>
      <c r="D206" s="174"/>
      <c r="L206" s="169"/>
      <c r="M206" s="169"/>
      <c r="N206" s="169"/>
      <c r="O206" s="169"/>
      <c r="P206" s="169"/>
      <c r="Q206" s="169"/>
      <c r="R206" s="169"/>
      <c r="S206" s="169"/>
      <c r="T206" s="169"/>
      <c r="U206" s="169"/>
      <c r="V206" s="169"/>
    </row>
    <row r="207" spans="2:22" s="4" customFormat="1" ht="12.75" hidden="1" customHeight="1">
      <c r="B207" s="84" t="s">
        <v>129</v>
      </c>
      <c r="C207" s="91" t="s">
        <v>126</v>
      </c>
      <c r="D207" s="91" t="s">
        <v>127</v>
      </c>
      <c r="L207" s="169"/>
      <c r="M207" s="169"/>
      <c r="N207" s="169"/>
      <c r="O207" s="169"/>
      <c r="P207" s="169"/>
      <c r="Q207" s="169"/>
      <c r="R207" s="169"/>
      <c r="S207" s="169"/>
      <c r="T207" s="169"/>
      <c r="U207" s="169"/>
      <c r="V207" s="169"/>
    </row>
    <row r="208" spans="2:22" s="4" customFormat="1" ht="12.75" hidden="1" customHeight="1">
      <c r="B208" s="152" t="s">
        <v>130</v>
      </c>
      <c r="C208" s="152">
        <v>8.5</v>
      </c>
      <c r="D208" s="239">
        <v>7</v>
      </c>
      <c r="L208" s="169"/>
      <c r="M208" s="169"/>
      <c r="N208" s="169"/>
      <c r="O208" s="169"/>
      <c r="P208" s="169"/>
      <c r="Q208" s="169"/>
      <c r="R208" s="169"/>
      <c r="S208" s="169"/>
      <c r="T208" s="169"/>
      <c r="U208" s="169"/>
      <c r="V208" s="169"/>
    </row>
    <row r="209" spans="2:22" s="4" customFormat="1" ht="12.75" hidden="1" customHeight="1">
      <c r="B209" s="152" t="s">
        <v>131</v>
      </c>
      <c r="C209" s="152">
        <v>5</v>
      </c>
      <c r="D209" s="170">
        <v>3.2</v>
      </c>
      <c r="L209" s="169"/>
      <c r="M209" s="169"/>
      <c r="N209" s="169"/>
      <c r="O209" s="169"/>
      <c r="P209" s="169"/>
      <c r="Q209" s="169"/>
      <c r="R209" s="169"/>
      <c r="S209" s="169"/>
      <c r="T209" s="169"/>
      <c r="U209" s="169"/>
      <c r="V209" s="169"/>
    </row>
    <row r="210" spans="2:22" s="4" customFormat="1" ht="12.75" hidden="1" customHeight="1">
      <c r="B210" s="152" t="s">
        <v>132</v>
      </c>
      <c r="C210" s="152">
        <v>0.5</v>
      </c>
      <c r="D210" s="240">
        <v>0.1</v>
      </c>
      <c r="L210" s="169"/>
      <c r="M210" s="169"/>
      <c r="N210" s="169"/>
      <c r="O210" s="169"/>
      <c r="P210" s="169"/>
      <c r="Q210" s="169"/>
      <c r="R210" s="169"/>
      <c r="S210" s="169"/>
      <c r="T210" s="169"/>
      <c r="U210" s="169"/>
      <c r="V210" s="169"/>
    </row>
    <row r="211" spans="2:22" s="4" customFormat="1" ht="12.75" hidden="1" customHeight="1">
      <c r="B211" s="152" t="s">
        <v>133</v>
      </c>
      <c r="C211" s="152">
        <v>0.35</v>
      </c>
      <c r="D211" s="239">
        <v>0.2</v>
      </c>
      <c r="L211" s="169"/>
      <c r="M211" s="169"/>
      <c r="N211" s="169"/>
      <c r="O211" s="169"/>
      <c r="P211" s="169"/>
      <c r="Q211" s="169"/>
      <c r="R211" s="169"/>
      <c r="S211" s="169"/>
      <c r="T211" s="169"/>
      <c r="U211" s="169"/>
      <c r="V211" s="169"/>
    </row>
    <row r="212" spans="2:22" s="4" customFormat="1" ht="12.75" hidden="1" customHeight="1">
      <c r="B212" s="152" t="s">
        <v>134</v>
      </c>
      <c r="C212" s="152">
        <v>20</v>
      </c>
      <c r="D212" s="170">
        <v>13.4</v>
      </c>
      <c r="L212" s="169"/>
      <c r="M212" s="169"/>
      <c r="N212" s="169"/>
      <c r="O212" s="169"/>
      <c r="P212" s="169"/>
      <c r="Q212" s="169"/>
      <c r="R212" s="169"/>
      <c r="S212" s="169"/>
      <c r="T212" s="169"/>
      <c r="U212" s="169"/>
      <c r="V212" s="169"/>
    </row>
    <row r="213" spans="2:22" s="4" customFormat="1" ht="12.75" hidden="1" customHeight="1">
      <c r="B213" s="152" t="s">
        <v>135</v>
      </c>
      <c r="C213" s="152">
        <v>15</v>
      </c>
      <c r="D213" s="239">
        <v>11</v>
      </c>
      <c r="L213" s="169"/>
      <c r="M213" s="169"/>
      <c r="N213" s="169"/>
      <c r="O213" s="169"/>
      <c r="P213" s="169"/>
      <c r="Q213" s="169"/>
      <c r="R213" s="169"/>
      <c r="S213" s="169"/>
      <c r="T213" s="169"/>
      <c r="U213" s="169"/>
      <c r="V213" s="169"/>
    </row>
  </sheetData>
  <mergeCells count="1">
    <mergeCell ref="C95:D95"/>
  </mergeCells>
  <phoneticPr fontId="5" type="noConversion"/>
  <pageMargins left="0.75" right="0.75" top="1" bottom="1" header="0.5" footer="0.5"/>
  <pageSetup paperSize="9" scale="1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Q3:R25"/>
  <sheetViews>
    <sheetView topLeftCell="A5" zoomScale="90" zoomScaleNormal="90" workbookViewId="0">
      <selection activeCell="S39" sqref="S39"/>
    </sheetView>
  </sheetViews>
  <sheetFormatPr defaultColWidth="9.1796875" defaultRowHeight="12.5"/>
  <cols>
    <col min="1" max="1" width="4.1796875" style="176" customWidth="1"/>
    <col min="2" max="2" width="4.7265625" style="176" customWidth="1"/>
    <col min="3" max="3" width="7" style="176" customWidth="1"/>
    <col min="4" max="4" width="9.1796875" style="176"/>
    <col min="5" max="5" width="7.1796875" style="176" customWidth="1"/>
    <col min="6" max="7" width="9.1796875" style="176"/>
    <col min="8" max="8" width="2.81640625" style="176" customWidth="1"/>
    <col min="9" max="9" width="3.26953125" style="176" customWidth="1"/>
    <col min="10" max="16384" width="9.1796875" style="176"/>
  </cols>
  <sheetData>
    <row r="3" spans="17:18">
      <c r="Q3" s="257" t="s">
        <v>179</v>
      </c>
      <c r="R3" s="177">
        <f>+CAGR!C8</f>
        <v>0.1018</v>
      </c>
    </row>
    <row r="24" spans="18:18">
      <c r="R24" s="257" t="s">
        <v>179</v>
      </c>
    </row>
    <row r="25" spans="18:18">
      <c r="R25" s="177">
        <f>+CAGR!D8</f>
        <v>0.16200000000000001</v>
      </c>
    </row>
  </sheetData>
  <phoneticPr fontId="5" type="noConversion"/>
  <printOptions horizontalCentered="1" verticalCentered="1"/>
  <pageMargins left="0.25" right="0.25" top="1" bottom="1" header="0.5" footer="0.5"/>
  <pageSetup paperSize="9" scale="71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Q1:Q121"/>
  <sheetViews>
    <sheetView topLeftCell="A30" zoomScale="80" zoomScaleNormal="80" workbookViewId="0">
      <selection activeCell="Q32" sqref="Q32"/>
    </sheetView>
  </sheetViews>
  <sheetFormatPr defaultColWidth="9.1796875" defaultRowHeight="12.5"/>
  <cols>
    <col min="1" max="1" width="1.7265625" style="101" customWidth="1"/>
    <col min="2" max="2" width="4.7265625" style="101" customWidth="1"/>
    <col min="3" max="3" width="7" style="101" customWidth="1"/>
    <col min="4" max="4" width="9.1796875" style="101"/>
    <col min="5" max="5" width="4.26953125" style="101" customWidth="1"/>
    <col min="6" max="7" width="9.1796875" style="101"/>
    <col min="8" max="8" width="2.81640625" style="101" customWidth="1"/>
    <col min="9" max="9" width="3.26953125" style="101" customWidth="1"/>
    <col min="10" max="16384" width="9.1796875" style="10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7:17" hidden="1"/>
    <row r="18" spans="17:17" hidden="1"/>
    <row r="19" spans="17:17" hidden="1"/>
    <row r="20" spans="17:17" hidden="1"/>
    <row r="21" spans="17:17" hidden="1"/>
    <row r="22" spans="17:17" hidden="1"/>
    <row r="23" spans="17:17" hidden="1"/>
    <row r="24" spans="17:17" hidden="1"/>
    <row r="25" spans="17:17" hidden="1"/>
    <row r="26" spans="17:17" hidden="1"/>
    <row r="27" spans="17:17" hidden="1"/>
    <row r="28" spans="17:17" hidden="1"/>
    <row r="29" spans="17:17" hidden="1"/>
    <row r="32" spans="17:17">
      <c r="Q32" s="178">
        <f>+CAGR!E8</f>
        <v>0.24340000000000001</v>
      </c>
    </row>
    <row r="34" spans="17:17">
      <c r="Q34" s="258" t="s">
        <v>179</v>
      </c>
    </row>
    <row r="57" spans="17:17">
      <c r="Q57" s="258" t="s">
        <v>179</v>
      </c>
    </row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</sheetData>
  <phoneticPr fontId="5" type="noConversion"/>
  <printOptions horizontalCentered="1" verticalCentered="1"/>
  <pageMargins left="0.25" right="0.25" top="1" bottom="1" header="0.5" footer="0.5"/>
  <pageSetup paperSize="9" scale="71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C3:H99"/>
  <sheetViews>
    <sheetView zoomScale="80" zoomScaleNormal="80" workbookViewId="0">
      <selection activeCell="I18" sqref="I18"/>
    </sheetView>
  </sheetViews>
  <sheetFormatPr defaultColWidth="59" defaultRowHeight="12.5"/>
  <cols>
    <col min="1" max="1" width="3.54296875" style="114" customWidth="1"/>
    <col min="2" max="2" width="21.81640625" style="114" customWidth="1"/>
    <col min="3" max="3" width="20.453125" style="113" customWidth="1"/>
    <col min="4" max="4" width="14.453125" style="114" customWidth="1"/>
    <col min="5" max="5" width="17" style="115" bestFit="1" customWidth="1"/>
    <col min="6" max="6" width="59" style="114"/>
    <col min="7" max="7" width="9.54296875" style="114" customWidth="1"/>
    <col min="8" max="8" width="11.26953125" style="114" customWidth="1"/>
    <col min="9" max="16384" width="59" style="114"/>
  </cols>
  <sheetData>
    <row r="3" spans="8:8">
      <c r="H3" s="258" t="s">
        <v>179</v>
      </c>
    </row>
    <row r="75" spans="5:5" s="103" customFormat="1">
      <c r="E75" s="102"/>
    </row>
    <row r="76" spans="5:5" s="103" customFormat="1">
      <c r="E76" s="104"/>
    </row>
    <row r="77" spans="5:5" s="106" customFormat="1">
      <c r="E77" s="105"/>
    </row>
    <row r="78" spans="5:5" s="106" customFormat="1" ht="13">
      <c r="E78" s="107"/>
    </row>
    <row r="79" spans="5:5" s="106" customFormat="1">
      <c r="E79" s="105"/>
    </row>
    <row r="80" spans="5:5" s="109" customFormat="1" ht="13">
      <c r="E80" s="108"/>
    </row>
    <row r="81" spans="5:5" s="109" customFormat="1" ht="13">
      <c r="E81" s="108"/>
    </row>
    <row r="82" spans="5:5" s="109" customFormat="1" ht="13">
      <c r="E82" s="108"/>
    </row>
    <row r="83" spans="5:5" s="111" customFormat="1">
      <c r="E83" s="110"/>
    </row>
    <row r="84" spans="5:5" s="111" customFormat="1">
      <c r="E84" s="110"/>
    </row>
    <row r="85" spans="5:5" s="111" customFormat="1">
      <c r="E85" s="110"/>
    </row>
    <row r="86" spans="5:5" s="111" customFormat="1">
      <c r="E86" s="110"/>
    </row>
    <row r="87" spans="5:5" s="111" customFormat="1">
      <c r="E87" s="110"/>
    </row>
    <row r="88" spans="5:5" s="111" customFormat="1">
      <c r="E88" s="110"/>
    </row>
    <row r="89" spans="5:5" s="111" customFormat="1">
      <c r="E89" s="110"/>
    </row>
    <row r="90" spans="5:5" s="111" customFormat="1">
      <c r="E90" s="110"/>
    </row>
    <row r="91" spans="5:5" s="111" customFormat="1">
      <c r="E91" s="110"/>
    </row>
    <row r="92" spans="5:5" s="111" customFormat="1">
      <c r="E92" s="110"/>
    </row>
    <row r="93" spans="5:5" s="111" customFormat="1" ht="13">
      <c r="E93" s="112"/>
    </row>
    <row r="94" spans="5:5" s="111" customFormat="1">
      <c r="E94" s="110"/>
    </row>
    <row r="95" spans="5:5" s="111" customFormat="1" ht="13">
      <c r="E95" s="112"/>
    </row>
    <row r="96" spans="5:5" s="111" customFormat="1">
      <c r="E96" s="110"/>
    </row>
    <row r="97" spans="5:5" s="111" customFormat="1">
      <c r="E97" s="110"/>
    </row>
    <row r="98" spans="5:5" s="111" customFormat="1">
      <c r="E98" s="110"/>
    </row>
    <row r="99" spans="5:5" s="111" customFormat="1">
      <c r="E99" s="110"/>
    </row>
  </sheetData>
  <phoneticPr fontId="5" type="noConversion"/>
  <pageMargins left="0.75" right="0.75" top="1" bottom="1" header="0.5" footer="0.5"/>
  <pageSetup orientation="portrait" r:id="rId1"/>
  <headerFooter alignWithMargins="0"/>
  <rowBreaks count="1" manualBreakCount="1">
    <brk id="47" max="4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A1:S370"/>
  <sheetViews>
    <sheetView showGridLines="0" topLeftCell="A86" zoomScale="80" zoomScaleNormal="80" workbookViewId="0">
      <selection activeCell="V101" sqref="V101"/>
    </sheetView>
  </sheetViews>
  <sheetFormatPr defaultColWidth="9.1796875" defaultRowHeight="12.4" customHeight="1"/>
  <cols>
    <col min="1" max="1" width="5.7265625" style="179" customWidth="1"/>
    <col min="2" max="2" width="7.1796875" style="147" bestFit="1" customWidth="1"/>
    <col min="3" max="3" width="5.7265625" style="149" customWidth="1"/>
    <col min="4" max="5" width="7.1796875" style="149" customWidth="1"/>
    <col min="6" max="7" width="9.1796875" style="118" bestFit="1" customWidth="1"/>
    <col min="8" max="8" width="13.26953125" style="116" bestFit="1" customWidth="1"/>
    <col min="9" max="9" width="9.1796875" style="118" bestFit="1" customWidth="1"/>
    <col min="10" max="10" width="13.453125" style="118" customWidth="1"/>
    <col min="11" max="11" width="20.54296875" style="118" bestFit="1" customWidth="1"/>
    <col min="12" max="12" width="10" style="118" customWidth="1"/>
    <col min="13" max="16384" width="9.1796875" style="118"/>
  </cols>
  <sheetData>
    <row r="1" spans="1:19" ht="22.5" customHeight="1">
      <c r="C1" s="147"/>
      <c r="D1" s="147"/>
      <c r="E1" s="265"/>
      <c r="F1" s="265"/>
      <c r="G1" s="265"/>
      <c r="H1" s="265"/>
      <c r="I1" s="265"/>
      <c r="J1" s="265"/>
      <c r="K1" s="116"/>
    </row>
    <row r="2" spans="1:19" ht="30" customHeight="1">
      <c r="A2" s="266"/>
      <c r="B2" s="266"/>
      <c r="C2" s="266"/>
      <c r="D2" s="266"/>
      <c r="E2" s="266"/>
      <c r="F2" s="266"/>
      <c r="G2" s="266"/>
      <c r="H2" s="266"/>
      <c r="I2" s="266"/>
      <c r="J2" s="266"/>
      <c r="K2" s="266"/>
      <c r="S2" s="260" t="s">
        <v>183</v>
      </c>
    </row>
    <row r="3" spans="1:19" ht="21" customHeight="1">
      <c r="A3" s="181"/>
      <c r="B3" s="148"/>
      <c r="C3" s="148"/>
      <c r="D3" s="148"/>
      <c r="E3" s="148"/>
      <c r="F3" s="117"/>
      <c r="G3" s="117"/>
      <c r="H3" s="117"/>
      <c r="I3" s="117"/>
      <c r="J3" s="117"/>
      <c r="K3" s="117"/>
    </row>
    <row r="4" spans="1:19" ht="21" customHeight="1">
      <c r="A4" s="181"/>
      <c r="B4" s="148"/>
      <c r="C4" s="148"/>
      <c r="D4" s="148"/>
      <c r="E4" s="148"/>
      <c r="F4" s="117"/>
      <c r="G4" s="117"/>
      <c r="H4" s="117"/>
      <c r="I4" s="117"/>
      <c r="J4" s="117"/>
      <c r="K4" s="117"/>
    </row>
    <row r="5" spans="1:19" ht="12.4" customHeight="1">
      <c r="B5" s="191"/>
      <c r="C5" s="192"/>
      <c r="D5" s="192"/>
      <c r="E5" s="192"/>
    </row>
    <row r="6" spans="1:19" ht="12.4" customHeight="1">
      <c r="B6" s="193" t="s">
        <v>123</v>
      </c>
      <c r="C6" s="194" t="s">
        <v>89</v>
      </c>
      <c r="D6" s="195" t="s">
        <v>99</v>
      </c>
      <c r="E6" s="196"/>
    </row>
    <row r="7" spans="1:19" ht="12.4" customHeight="1">
      <c r="B7" s="197" t="s">
        <v>0</v>
      </c>
      <c r="C7" s="197">
        <v>480</v>
      </c>
      <c r="D7" s="198">
        <v>0.21</v>
      </c>
      <c r="E7" s="199">
        <v>0.21</v>
      </c>
      <c r="F7" s="118">
        <v>0.23</v>
      </c>
      <c r="G7" s="118">
        <v>0.23</v>
      </c>
      <c r="H7" s="116">
        <v>0.23</v>
      </c>
      <c r="I7" s="118">
        <v>0.23</v>
      </c>
      <c r="J7" s="118">
        <v>0.23</v>
      </c>
      <c r="K7" s="118">
        <v>0.23</v>
      </c>
      <c r="L7" s="118">
        <v>0.23</v>
      </c>
      <c r="M7" s="118">
        <v>0.23</v>
      </c>
      <c r="N7" s="118">
        <v>0.23</v>
      </c>
      <c r="O7" s="118">
        <v>0.23</v>
      </c>
      <c r="P7" s="118">
        <v>0.23</v>
      </c>
      <c r="Q7" s="118">
        <v>0.23</v>
      </c>
    </row>
    <row r="8" spans="1:19" ht="12.4" customHeight="1">
      <c r="B8" s="197" t="s">
        <v>1</v>
      </c>
      <c r="C8" s="197">
        <v>585</v>
      </c>
      <c r="D8" s="198">
        <v>0.21</v>
      </c>
      <c r="E8" s="199">
        <v>0.21</v>
      </c>
      <c r="F8" s="118">
        <v>0.21</v>
      </c>
      <c r="G8" s="118">
        <v>0.21</v>
      </c>
      <c r="H8" s="116">
        <v>0.21</v>
      </c>
      <c r="I8" s="118">
        <v>0.21</v>
      </c>
      <c r="J8" s="118">
        <v>0.21</v>
      </c>
      <c r="K8" s="118">
        <v>0.21</v>
      </c>
      <c r="L8" s="118">
        <v>0.21</v>
      </c>
      <c r="M8" s="118">
        <v>0.21</v>
      </c>
      <c r="N8" s="118">
        <v>0.21</v>
      </c>
      <c r="O8" s="118">
        <v>0.21</v>
      </c>
      <c r="P8" s="118">
        <v>0.21</v>
      </c>
      <c r="Q8" s="118">
        <v>0.21</v>
      </c>
    </row>
    <row r="9" spans="1:19" ht="12.4" customHeight="1">
      <c r="B9" s="197" t="s">
        <v>2</v>
      </c>
      <c r="C9" s="197">
        <v>615</v>
      </c>
      <c r="D9" s="198">
        <v>0.19</v>
      </c>
      <c r="E9" s="199">
        <v>0.19</v>
      </c>
      <c r="F9" s="118">
        <v>0.21</v>
      </c>
      <c r="G9" s="118">
        <v>0.21</v>
      </c>
      <c r="H9" s="116">
        <v>0.21</v>
      </c>
      <c r="I9" s="118">
        <v>0.21</v>
      </c>
      <c r="J9" s="118">
        <v>0.21</v>
      </c>
      <c r="K9" s="118">
        <v>0.21</v>
      </c>
      <c r="L9" s="118">
        <v>0.21</v>
      </c>
      <c r="M9" s="118">
        <v>0.21</v>
      </c>
      <c r="N9" s="118">
        <v>0.21</v>
      </c>
      <c r="O9" s="118">
        <v>0.21</v>
      </c>
      <c r="P9" s="118">
        <v>0.21</v>
      </c>
      <c r="Q9" s="118">
        <v>0.21</v>
      </c>
    </row>
    <row r="10" spans="1:19" ht="12.4" customHeight="1">
      <c r="B10" s="197" t="s">
        <v>37</v>
      </c>
      <c r="C10" s="197">
        <v>748</v>
      </c>
      <c r="D10" s="198">
        <v>0.17</v>
      </c>
      <c r="E10" s="199">
        <v>0.17</v>
      </c>
      <c r="F10" s="118">
        <v>0.19</v>
      </c>
      <c r="G10" s="118">
        <v>0.19</v>
      </c>
      <c r="H10" s="116">
        <v>0.19</v>
      </c>
      <c r="I10" s="118">
        <v>0.19</v>
      </c>
      <c r="J10" s="118">
        <v>0.19</v>
      </c>
      <c r="K10" s="118">
        <v>0.19</v>
      </c>
      <c r="L10" s="118">
        <v>0.19</v>
      </c>
      <c r="M10" s="118">
        <v>0.19</v>
      </c>
      <c r="N10" s="118">
        <v>0.19</v>
      </c>
      <c r="O10" s="118">
        <v>0.19</v>
      </c>
      <c r="P10" s="118">
        <v>0.19</v>
      </c>
      <c r="Q10" s="118">
        <v>0.19</v>
      </c>
    </row>
    <row r="11" spans="1:19" ht="12.4" customHeight="1">
      <c r="B11" s="197" t="s">
        <v>40</v>
      </c>
      <c r="C11" s="197">
        <v>648</v>
      </c>
      <c r="D11" s="198">
        <v>0.11</v>
      </c>
      <c r="E11" s="199">
        <v>0.11</v>
      </c>
      <c r="F11" s="118">
        <v>0.17</v>
      </c>
      <c r="G11" s="118">
        <v>0.17</v>
      </c>
      <c r="H11" s="116">
        <v>0.17</v>
      </c>
      <c r="I11" s="118">
        <v>0.17</v>
      </c>
      <c r="J11" s="118">
        <v>0.17</v>
      </c>
      <c r="K11" s="118">
        <v>0.17</v>
      </c>
      <c r="L11" s="118">
        <v>0.17</v>
      </c>
      <c r="M11" s="118">
        <v>0.17</v>
      </c>
      <c r="N11" s="118">
        <v>0.17</v>
      </c>
      <c r="O11" s="118">
        <v>0.17</v>
      </c>
      <c r="P11" s="118">
        <v>0.17</v>
      </c>
      <c r="Q11" s="118">
        <v>0.17</v>
      </c>
    </row>
    <row r="12" spans="1:19" ht="12.4" customHeight="1">
      <c r="B12" s="197" t="s">
        <v>60</v>
      </c>
      <c r="C12" s="197">
        <v>841</v>
      </c>
      <c r="D12" s="198">
        <v>0.11</v>
      </c>
      <c r="E12" s="199">
        <v>0.11</v>
      </c>
      <c r="F12" s="118">
        <v>0.11</v>
      </c>
      <c r="G12" s="118">
        <v>0.11</v>
      </c>
      <c r="H12" s="116">
        <v>0.11</v>
      </c>
      <c r="I12" s="118">
        <v>0.11</v>
      </c>
      <c r="J12" s="118">
        <v>0.11</v>
      </c>
      <c r="K12" s="118">
        <v>0.11</v>
      </c>
      <c r="L12" s="118">
        <v>0.11</v>
      </c>
      <c r="M12" s="118">
        <v>0.11</v>
      </c>
      <c r="N12" s="118">
        <v>0.11</v>
      </c>
      <c r="O12" s="118">
        <v>0.11</v>
      </c>
      <c r="P12" s="118">
        <v>0.11</v>
      </c>
      <c r="Q12" s="118">
        <v>0.11</v>
      </c>
    </row>
    <row r="13" spans="1:19" ht="12.4" customHeight="1">
      <c r="B13" s="197" t="s">
        <v>62</v>
      </c>
      <c r="C13" s="197">
        <v>586</v>
      </c>
      <c r="D13" s="198">
        <v>7.0000000000000007E-2</v>
      </c>
      <c r="E13" s="199">
        <v>7.0000000000000007E-2</v>
      </c>
      <c r="F13" s="118">
        <v>0.11</v>
      </c>
      <c r="G13" s="118">
        <v>0.11</v>
      </c>
      <c r="H13" s="116">
        <v>0.11</v>
      </c>
      <c r="I13" s="118">
        <v>0.11</v>
      </c>
      <c r="J13" s="118">
        <v>0.11</v>
      </c>
      <c r="K13" s="118">
        <v>0.11</v>
      </c>
      <c r="L13" s="118">
        <v>0.11</v>
      </c>
      <c r="M13" s="118">
        <v>0.11</v>
      </c>
      <c r="N13" s="118">
        <v>0.11</v>
      </c>
      <c r="O13" s="118">
        <v>0.11</v>
      </c>
      <c r="P13" s="118">
        <v>0.11</v>
      </c>
      <c r="Q13" s="118">
        <v>0.11</v>
      </c>
    </row>
    <row r="14" spans="1:19" ht="12.4" customHeight="1">
      <c r="B14" s="197" t="s">
        <v>80</v>
      </c>
      <c r="C14" s="197">
        <v>484</v>
      </c>
      <c r="D14" s="198">
        <v>0.05</v>
      </c>
      <c r="E14" s="199">
        <v>0.05</v>
      </c>
      <c r="F14" s="118">
        <v>7.0000000000000007E-2</v>
      </c>
      <c r="G14" s="118">
        <v>7.0000000000000007E-2</v>
      </c>
      <c r="H14" s="116">
        <v>7.0000000000000007E-2</v>
      </c>
      <c r="I14" s="118">
        <v>7.0000000000000007E-2</v>
      </c>
      <c r="J14" s="118">
        <v>7.0000000000000007E-2</v>
      </c>
      <c r="K14" s="118">
        <v>7.0000000000000007E-2</v>
      </c>
      <c r="L14" s="118">
        <v>7.0000000000000007E-2</v>
      </c>
      <c r="M14" s="118">
        <v>7.0000000000000007E-2</v>
      </c>
      <c r="N14" s="118">
        <v>7.0000000000000007E-2</v>
      </c>
      <c r="O14" s="118">
        <v>7.0000000000000007E-2</v>
      </c>
      <c r="P14" s="118">
        <v>7.0000000000000007E-2</v>
      </c>
      <c r="Q14" s="118">
        <v>7.0000000000000007E-2</v>
      </c>
    </row>
    <row r="15" spans="1:19" ht="12.4" customHeight="1">
      <c r="B15" s="197" t="s">
        <v>101</v>
      </c>
      <c r="C15" s="197">
        <v>512</v>
      </c>
      <c r="D15" s="198">
        <v>7.0000000000000007E-2</v>
      </c>
      <c r="E15" s="199">
        <v>7.0000000000000007E-2</v>
      </c>
      <c r="F15" s="118">
        <v>0.05</v>
      </c>
      <c r="G15" s="118">
        <v>0.05</v>
      </c>
      <c r="H15" s="116">
        <v>0.05</v>
      </c>
      <c r="I15" s="118">
        <v>0.05</v>
      </c>
      <c r="J15" s="118">
        <v>0.05</v>
      </c>
      <c r="K15" s="118">
        <v>0.05</v>
      </c>
      <c r="L15" s="118">
        <v>0.05</v>
      </c>
      <c r="M15" s="118">
        <v>0.05</v>
      </c>
      <c r="N15" s="118">
        <v>0.05</v>
      </c>
      <c r="O15" s="118">
        <v>0.05</v>
      </c>
      <c r="P15" s="118">
        <v>0.05</v>
      </c>
      <c r="Q15" s="118">
        <v>0.05</v>
      </c>
    </row>
    <row r="16" spans="1:19" ht="14.15" customHeight="1">
      <c r="B16" s="197" t="s">
        <v>118</v>
      </c>
      <c r="C16" s="197">
        <v>618</v>
      </c>
      <c r="D16" s="198">
        <v>7.0000000000000007E-2</v>
      </c>
      <c r="E16" s="199">
        <v>7.0000000000000007E-2</v>
      </c>
      <c r="F16" s="118">
        <v>7.0000000000000007E-2</v>
      </c>
      <c r="G16" s="118">
        <v>7.0000000000000007E-2</v>
      </c>
      <c r="H16" s="116">
        <v>7.0000000000000007E-2</v>
      </c>
      <c r="I16" s="118">
        <v>7.0000000000000007E-2</v>
      </c>
      <c r="J16" s="118">
        <v>7.0000000000000007E-2</v>
      </c>
      <c r="K16" s="118">
        <v>7.0000000000000007E-2</v>
      </c>
      <c r="L16" s="118">
        <v>7.0000000000000007E-2</v>
      </c>
      <c r="M16" s="118">
        <v>7.0000000000000007E-2</v>
      </c>
      <c r="N16" s="118">
        <v>7.0000000000000007E-2</v>
      </c>
      <c r="O16" s="118">
        <v>7.0000000000000007E-2</v>
      </c>
      <c r="P16" s="118">
        <v>7.0000000000000007E-2</v>
      </c>
      <c r="Q16" s="118">
        <v>7.0000000000000007E-2</v>
      </c>
    </row>
    <row r="17" spans="2:17" ht="14.15" customHeight="1">
      <c r="B17" s="197" t="s">
        <v>136</v>
      </c>
      <c r="C17" s="197">
        <v>518</v>
      </c>
      <c r="D17" s="198">
        <v>0.04</v>
      </c>
      <c r="E17" s="199">
        <v>0.04</v>
      </c>
      <c r="F17" s="118">
        <v>7.0000000000000007E-2</v>
      </c>
      <c r="G17" s="118">
        <v>7.0000000000000007E-2</v>
      </c>
      <c r="H17" s="116">
        <v>7.0000000000000007E-2</v>
      </c>
      <c r="I17" s="118">
        <v>7.0000000000000007E-2</v>
      </c>
      <c r="J17" s="118">
        <v>7.0000000000000007E-2</v>
      </c>
      <c r="K17" s="118">
        <v>7.0000000000000007E-2</v>
      </c>
      <c r="L17" s="118">
        <v>7.0000000000000007E-2</v>
      </c>
      <c r="M17" s="118">
        <v>7.0000000000000007E-2</v>
      </c>
      <c r="N17" s="118">
        <v>7.0000000000000007E-2</v>
      </c>
      <c r="O17" s="118">
        <v>7.0000000000000007E-2</v>
      </c>
      <c r="P17" s="118">
        <v>7.0000000000000007E-2</v>
      </c>
      <c r="Q17" s="118">
        <v>7.0000000000000007E-2</v>
      </c>
    </row>
    <row r="18" spans="2:17" ht="14.15" customHeight="1">
      <c r="B18" s="197" t="s">
        <v>144</v>
      </c>
      <c r="C18" s="197">
        <v>521</v>
      </c>
      <c r="D18" s="198">
        <v>0.06</v>
      </c>
      <c r="E18" s="199">
        <v>0.06</v>
      </c>
      <c r="F18" s="118">
        <v>0.04</v>
      </c>
      <c r="G18" s="118">
        <v>0.04</v>
      </c>
      <c r="H18" s="116">
        <v>0.04</v>
      </c>
      <c r="I18" s="118">
        <v>0.04</v>
      </c>
      <c r="J18" s="118">
        <v>0.04</v>
      </c>
      <c r="K18" s="118">
        <v>0.04</v>
      </c>
      <c r="L18" s="118">
        <v>0.04</v>
      </c>
      <c r="M18" s="118">
        <v>0.04</v>
      </c>
      <c r="N18" s="118">
        <v>0.04</v>
      </c>
      <c r="O18" s="118">
        <v>0.04</v>
      </c>
      <c r="P18" s="118">
        <v>0.04</v>
      </c>
      <c r="Q18" s="118">
        <v>0.04</v>
      </c>
    </row>
    <row r="19" spans="2:17" ht="15.75" customHeight="1">
      <c r="B19" s="197" t="s">
        <v>149</v>
      </c>
      <c r="C19" s="197">
        <v>783</v>
      </c>
      <c r="D19" s="198">
        <v>0.08</v>
      </c>
      <c r="E19" s="199">
        <v>0.08</v>
      </c>
      <c r="F19" s="118">
        <v>0.06</v>
      </c>
      <c r="G19" s="118">
        <v>0.06</v>
      </c>
      <c r="H19" s="116">
        <v>0.06</v>
      </c>
      <c r="I19" s="118">
        <v>0.06</v>
      </c>
      <c r="J19" s="118">
        <v>0.06</v>
      </c>
      <c r="K19" s="118">
        <v>0.06</v>
      </c>
      <c r="L19" s="118">
        <v>0.06</v>
      </c>
      <c r="M19" s="118">
        <v>0.06</v>
      </c>
      <c r="N19" s="118">
        <v>0.06</v>
      </c>
      <c r="O19" s="118">
        <v>0.06</v>
      </c>
      <c r="P19" s="118">
        <v>0.06</v>
      </c>
      <c r="Q19" s="118">
        <v>0.06</v>
      </c>
    </row>
    <row r="20" spans="2:17" ht="12.4" customHeight="1">
      <c r="B20" s="197" t="s">
        <v>157</v>
      </c>
      <c r="C20" s="197">
        <f>+Data!P174</f>
        <v>1342</v>
      </c>
      <c r="D20" s="198">
        <f>+Data!P175</f>
        <v>0.12</v>
      </c>
      <c r="E20" s="192">
        <v>0.12</v>
      </c>
      <c r="F20" s="118">
        <v>0.08</v>
      </c>
      <c r="G20" s="118">
        <v>0.08</v>
      </c>
      <c r="H20" s="116">
        <v>0.08</v>
      </c>
      <c r="I20" s="118">
        <v>0.08</v>
      </c>
      <c r="J20" s="118">
        <v>0.08</v>
      </c>
      <c r="K20" s="118">
        <v>0.08</v>
      </c>
      <c r="L20" s="118">
        <v>0.08</v>
      </c>
      <c r="M20" s="118">
        <v>0.08</v>
      </c>
      <c r="N20" s="118">
        <v>0.08</v>
      </c>
      <c r="O20" s="118">
        <v>0.08</v>
      </c>
      <c r="P20" s="118">
        <v>0.08</v>
      </c>
      <c r="Q20" s="118">
        <v>0.08</v>
      </c>
    </row>
    <row r="21" spans="2:17" ht="12.4" customHeight="1">
      <c r="B21" s="197" t="s">
        <v>159</v>
      </c>
      <c r="C21" s="197">
        <f>+Data!Q174</f>
        <v>2109</v>
      </c>
      <c r="D21" s="198">
        <f>+Data!Q175</f>
        <v>0.18</v>
      </c>
      <c r="E21" s="192">
        <v>0.18</v>
      </c>
    </row>
    <row r="22" spans="2:17" ht="12.4" customHeight="1">
      <c r="B22" s="197" t="s">
        <v>161</v>
      </c>
      <c r="C22" s="192">
        <f>+Data!R174</f>
        <v>3334</v>
      </c>
      <c r="D22" s="198">
        <f>+Data!R175</f>
        <v>0.24</v>
      </c>
      <c r="E22" s="192"/>
    </row>
    <row r="23" spans="2:17" ht="12.4" customHeight="1">
      <c r="B23" s="197" t="s">
        <v>166</v>
      </c>
      <c r="C23" s="192">
        <f>+Data!S174</f>
        <v>3343</v>
      </c>
      <c r="D23" s="198">
        <f>+Data!S175</f>
        <v>0.21</v>
      </c>
      <c r="E23" s="192"/>
    </row>
    <row r="24" spans="2:17" ht="12.4" customHeight="1">
      <c r="B24" s="197" t="s">
        <v>168</v>
      </c>
      <c r="C24" s="192">
        <f>+Data!T174</f>
        <v>3262</v>
      </c>
      <c r="D24" s="198">
        <f>+Data!T175</f>
        <v>0.18</v>
      </c>
      <c r="E24" s="192"/>
    </row>
    <row r="25" spans="2:17" ht="12.4" customHeight="1">
      <c r="B25" s="197" t="s">
        <v>171</v>
      </c>
      <c r="C25" s="192">
        <f>+Data!U174</f>
        <v>2215</v>
      </c>
      <c r="D25" s="198">
        <f>+Data!U175</f>
        <v>0.16</v>
      </c>
    </row>
    <row r="30" spans="2:17" ht="12.4" customHeight="1">
      <c r="D30" s="216" t="s">
        <v>179</v>
      </c>
    </row>
    <row r="32" spans="2:17" ht="12.4" customHeight="1">
      <c r="E32" s="156"/>
    </row>
    <row r="33" spans="1:8" ht="12.4" customHeight="1">
      <c r="B33" s="193" t="s">
        <v>123</v>
      </c>
      <c r="C33" s="194" t="s">
        <v>11</v>
      </c>
      <c r="D33" s="195" t="s">
        <v>90</v>
      </c>
      <c r="E33" s="157"/>
    </row>
    <row r="34" spans="1:8" ht="12.4" customHeight="1">
      <c r="B34" s="197" t="s">
        <v>0</v>
      </c>
      <c r="C34" s="197">
        <v>2261</v>
      </c>
      <c r="D34" s="200">
        <v>123</v>
      </c>
      <c r="E34" s="183"/>
    </row>
    <row r="35" spans="1:8" ht="12.4" customHeight="1">
      <c r="B35" s="197" t="s">
        <v>1</v>
      </c>
      <c r="C35" s="197">
        <v>2805</v>
      </c>
      <c r="D35" s="200">
        <v>175</v>
      </c>
      <c r="E35" s="183"/>
    </row>
    <row r="36" spans="1:8" ht="12.4" customHeight="1">
      <c r="B36" s="197" t="s">
        <v>2</v>
      </c>
      <c r="C36" s="197">
        <v>3220</v>
      </c>
      <c r="D36" s="200">
        <v>215</v>
      </c>
      <c r="E36" s="183"/>
    </row>
    <row r="37" spans="1:8" ht="12.4" customHeight="1">
      <c r="B37" s="197" t="s">
        <v>37</v>
      </c>
      <c r="C37" s="197">
        <v>4299</v>
      </c>
      <c r="D37" s="200">
        <v>409</v>
      </c>
      <c r="E37" s="183"/>
    </row>
    <row r="38" spans="1:8" ht="12.4" customHeight="1">
      <c r="B38" s="197" t="s">
        <v>40</v>
      </c>
      <c r="C38" s="197">
        <v>5820</v>
      </c>
      <c r="D38" s="200">
        <v>449</v>
      </c>
      <c r="E38" s="183"/>
    </row>
    <row r="39" spans="1:8" ht="12.4" customHeight="1">
      <c r="B39" s="197" t="s">
        <v>60</v>
      </c>
      <c r="C39" s="197">
        <v>7930</v>
      </c>
      <c r="D39" s="200">
        <v>569</v>
      </c>
      <c r="E39" s="183"/>
    </row>
    <row r="40" spans="1:8" ht="12.4" customHeight="1">
      <c r="B40" s="197" t="s">
        <v>62</v>
      </c>
      <c r="C40" s="197">
        <v>8764</v>
      </c>
      <c r="D40" s="200">
        <v>373</v>
      </c>
      <c r="E40" s="183"/>
    </row>
    <row r="41" spans="1:8" ht="12.4" customHeight="1">
      <c r="B41" s="197" t="s">
        <v>80</v>
      </c>
      <c r="C41" s="197">
        <v>8853</v>
      </c>
      <c r="D41" s="200">
        <v>236</v>
      </c>
      <c r="E41" s="183"/>
    </row>
    <row r="42" spans="1:8" ht="12.4" customHeight="1">
      <c r="B42" s="197" t="s">
        <v>101</v>
      </c>
      <c r="C42" s="197">
        <v>7874</v>
      </c>
      <c r="D42" s="200">
        <v>232</v>
      </c>
      <c r="E42" s="184"/>
    </row>
    <row r="43" spans="1:8" ht="12.4" customHeight="1">
      <c r="B43" s="197" t="s">
        <v>118</v>
      </c>
      <c r="C43" s="197">
        <v>8997</v>
      </c>
      <c r="D43" s="200">
        <v>279</v>
      </c>
      <c r="E43" s="184"/>
    </row>
    <row r="44" spans="1:8" ht="12.4" customHeight="1">
      <c r="B44" s="197" t="s">
        <v>136</v>
      </c>
      <c r="C44" s="201">
        <v>14076</v>
      </c>
      <c r="D44" s="200">
        <v>184</v>
      </c>
      <c r="E44" s="184"/>
    </row>
    <row r="45" spans="1:8" ht="12.4" customHeight="1">
      <c r="B45" s="197" t="s">
        <v>144</v>
      </c>
      <c r="C45" s="201">
        <v>8757</v>
      </c>
      <c r="D45" s="200">
        <v>144</v>
      </c>
      <c r="E45" s="185"/>
    </row>
    <row r="46" spans="1:8" s="131" customFormat="1" ht="12.4" customHeight="1">
      <c r="A46" s="179"/>
      <c r="B46" s="197" t="s">
        <v>149</v>
      </c>
      <c r="C46" s="201">
        <v>9877</v>
      </c>
      <c r="D46" s="200">
        <v>371</v>
      </c>
      <c r="E46" s="185"/>
      <c r="H46" s="132"/>
    </row>
    <row r="47" spans="1:8" ht="12.4" customHeight="1">
      <c r="B47" s="197" t="s">
        <v>157</v>
      </c>
      <c r="C47" s="201">
        <f>+Data!P178</f>
        <v>10827</v>
      </c>
      <c r="D47" s="200">
        <f>+Data!P179</f>
        <v>718</v>
      </c>
      <c r="E47" s="185"/>
    </row>
    <row r="48" spans="1:8" ht="12.4" customHeight="1">
      <c r="B48" s="197" t="s">
        <v>159</v>
      </c>
      <c r="C48" s="201">
        <f>+Data!Q178</f>
        <v>11925</v>
      </c>
      <c r="D48" s="200">
        <f>+Data!Q179</f>
        <v>1210</v>
      </c>
      <c r="E48" s="185"/>
    </row>
    <row r="49" spans="1:8" ht="12.4" customHeight="1">
      <c r="B49" s="197" t="s">
        <v>161</v>
      </c>
      <c r="C49" s="201">
        <f>+Data!R178</f>
        <v>13947</v>
      </c>
      <c r="D49" s="200">
        <f>+Data!R179</f>
        <v>2101</v>
      </c>
      <c r="E49" s="185"/>
    </row>
    <row r="50" spans="1:8" ht="12.4" customHeight="1">
      <c r="B50" s="197" t="s">
        <v>166</v>
      </c>
      <c r="C50" s="201">
        <f>+Data!S178</f>
        <v>15923</v>
      </c>
      <c r="D50" s="200">
        <f>+Data!S179</f>
        <v>2045</v>
      </c>
    </row>
    <row r="51" spans="1:8" ht="12.4" customHeight="1">
      <c r="B51" s="197" t="s">
        <v>168</v>
      </c>
      <c r="C51" s="201">
        <f>+Data!T178</f>
        <v>18511</v>
      </c>
      <c r="D51" s="200">
        <f>+Data!T179</f>
        <v>1968</v>
      </c>
    </row>
    <row r="52" spans="1:8" ht="12.4" customHeight="1">
      <c r="B52" s="197" t="s">
        <v>171</v>
      </c>
      <c r="C52" s="201">
        <f>+Data!U178</f>
        <v>14072</v>
      </c>
      <c r="D52" s="200">
        <f>+Data!U179</f>
        <v>1381</v>
      </c>
    </row>
    <row r="58" spans="1:8" s="131" customFormat="1" ht="12.4" customHeight="1">
      <c r="A58" s="179"/>
      <c r="B58" s="147"/>
      <c r="C58" s="149"/>
      <c r="D58" s="149"/>
      <c r="E58" s="149"/>
      <c r="H58" s="132"/>
    </row>
    <row r="63" spans="1:8" ht="15.75" customHeight="1">
      <c r="E63" s="216" t="s">
        <v>179</v>
      </c>
    </row>
    <row r="65" spans="2:8" s="179" customFormat="1" ht="12.4" customHeight="1">
      <c r="B65" s="147"/>
      <c r="C65" s="149"/>
      <c r="D65" s="149"/>
      <c r="E65" s="149"/>
      <c r="H65" s="180"/>
    </row>
    <row r="66" spans="2:8" s="179" customFormat="1" ht="12.4" customHeight="1">
      <c r="B66" s="215"/>
      <c r="C66" s="216"/>
      <c r="D66" s="216"/>
      <c r="E66" s="216"/>
      <c r="H66" s="180"/>
    </row>
    <row r="67" spans="2:8" s="179" customFormat="1" ht="12.4" customHeight="1">
      <c r="B67" s="217" t="s">
        <v>123</v>
      </c>
      <c r="C67" s="218" t="s">
        <v>178</v>
      </c>
      <c r="D67" s="218" t="s">
        <v>184</v>
      </c>
      <c r="E67" s="216"/>
      <c r="H67" s="180"/>
    </row>
    <row r="68" spans="2:8" s="179" customFormat="1" ht="12.4" customHeight="1">
      <c r="B68" s="219" t="s">
        <v>0</v>
      </c>
      <c r="C68" s="219">
        <v>123</v>
      </c>
      <c r="D68" s="220">
        <v>1.67</v>
      </c>
      <c r="E68" s="216"/>
      <c r="H68" s="180"/>
    </row>
    <row r="69" spans="2:8" s="179" customFormat="1" ht="12.4" customHeight="1">
      <c r="B69" s="219" t="s">
        <v>1</v>
      </c>
      <c r="C69" s="219">
        <v>175</v>
      </c>
      <c r="D69" s="220">
        <v>2.37</v>
      </c>
      <c r="E69" s="216"/>
      <c r="H69" s="180"/>
    </row>
    <row r="70" spans="2:8" s="179" customFormat="1" ht="12.4" customHeight="1">
      <c r="B70" s="219" t="s">
        <v>2</v>
      </c>
      <c r="C70" s="219">
        <v>215</v>
      </c>
      <c r="D70" s="220">
        <v>2.92</v>
      </c>
      <c r="E70" s="216"/>
      <c r="H70" s="180"/>
    </row>
    <row r="71" spans="2:8" s="179" customFormat="1" ht="12.4" customHeight="1">
      <c r="B71" s="219" t="s">
        <v>37</v>
      </c>
      <c r="C71" s="219">
        <v>409</v>
      </c>
      <c r="D71" s="220">
        <v>5.56</v>
      </c>
      <c r="E71" s="216"/>
      <c r="H71" s="180"/>
    </row>
    <row r="72" spans="2:8" s="179" customFormat="1" ht="12.4" customHeight="1">
      <c r="B72" s="219" t="s">
        <v>40</v>
      </c>
      <c r="C72" s="219">
        <v>449</v>
      </c>
      <c r="D72" s="220">
        <v>6.1</v>
      </c>
      <c r="E72" s="216"/>
      <c r="H72" s="180"/>
    </row>
    <row r="73" spans="2:8" s="179" customFormat="1" ht="12.4" customHeight="1">
      <c r="B73" s="219" t="s">
        <v>60</v>
      </c>
      <c r="C73" s="219">
        <v>569</v>
      </c>
      <c r="D73" s="220">
        <v>7.73</v>
      </c>
      <c r="E73" s="216"/>
      <c r="H73" s="180"/>
    </row>
    <row r="74" spans="2:8" s="179" customFormat="1" ht="12.4" customHeight="1">
      <c r="B74" s="219" t="s">
        <v>62</v>
      </c>
      <c r="C74" s="219">
        <v>373</v>
      </c>
      <c r="D74" s="220">
        <v>5.07</v>
      </c>
      <c r="E74" s="216"/>
      <c r="H74" s="180"/>
    </row>
    <row r="75" spans="2:8" s="179" customFormat="1" ht="12.4" customHeight="1">
      <c r="B75" s="219" t="s">
        <v>80</v>
      </c>
      <c r="C75" s="219">
        <v>236</v>
      </c>
      <c r="D75" s="220">
        <v>3.2</v>
      </c>
      <c r="E75" s="216"/>
      <c r="H75" s="180"/>
    </row>
    <row r="76" spans="2:8" s="179" customFormat="1" ht="12.4" customHeight="1">
      <c r="B76" s="219" t="s">
        <v>101</v>
      </c>
      <c r="C76" s="219">
        <v>232</v>
      </c>
      <c r="D76" s="220">
        <v>3.15</v>
      </c>
      <c r="E76" s="216"/>
      <c r="H76" s="180"/>
    </row>
    <row r="77" spans="2:8" s="179" customFormat="1" ht="12.4" customHeight="1">
      <c r="B77" s="219" t="s">
        <v>118</v>
      </c>
      <c r="C77" s="219">
        <v>279</v>
      </c>
      <c r="D77" s="220">
        <v>3.8</v>
      </c>
      <c r="E77" s="216"/>
      <c r="H77" s="180"/>
    </row>
    <row r="78" spans="2:8" s="179" customFormat="1" ht="12.4" customHeight="1">
      <c r="B78" s="219" t="s">
        <v>136</v>
      </c>
      <c r="C78" s="219">
        <v>184</v>
      </c>
      <c r="D78" s="220">
        <v>2.5</v>
      </c>
      <c r="E78" s="216"/>
      <c r="H78" s="180"/>
    </row>
    <row r="79" spans="2:8" s="179" customFormat="1" ht="12.4" customHeight="1">
      <c r="B79" s="219" t="s">
        <v>144</v>
      </c>
      <c r="C79" s="219">
        <v>144</v>
      </c>
      <c r="D79" s="220">
        <v>1.96</v>
      </c>
      <c r="E79" s="216"/>
      <c r="H79" s="180"/>
    </row>
    <row r="80" spans="2:8" s="179" customFormat="1" ht="12.4" customHeight="1">
      <c r="B80" s="219" t="s">
        <v>149</v>
      </c>
      <c r="C80" s="219">
        <v>371</v>
      </c>
      <c r="D80" s="220">
        <v>5.04</v>
      </c>
      <c r="E80" s="216"/>
      <c r="H80" s="180"/>
    </row>
    <row r="81" spans="2:8" s="179" customFormat="1" ht="12.4" customHeight="1">
      <c r="B81" s="219" t="s">
        <v>157</v>
      </c>
      <c r="C81" s="219">
        <f>+Data!P182</f>
        <v>718</v>
      </c>
      <c r="D81" s="220">
        <f>+Data!P183</f>
        <v>9.76</v>
      </c>
      <c r="E81" s="216"/>
      <c r="H81" s="180"/>
    </row>
    <row r="82" spans="2:8" s="179" customFormat="1" ht="12.4" customHeight="1">
      <c r="B82" s="219" t="s">
        <v>159</v>
      </c>
      <c r="C82" s="219">
        <f>+Data!Q182</f>
        <v>1210</v>
      </c>
      <c r="D82" s="220">
        <f>+Data!Q183</f>
        <v>16.45</v>
      </c>
      <c r="E82" s="216"/>
      <c r="H82" s="180"/>
    </row>
    <row r="83" spans="2:8" s="179" customFormat="1" ht="12.4" customHeight="1">
      <c r="B83" s="219" t="s">
        <v>161</v>
      </c>
      <c r="C83" s="219">
        <f>+Data!R20</f>
        <v>2101</v>
      </c>
      <c r="D83" s="220">
        <f>+Data!R24</f>
        <v>28.56</v>
      </c>
      <c r="E83" s="216"/>
      <c r="H83" s="180"/>
    </row>
    <row r="84" spans="2:8" s="179" customFormat="1" ht="12.4" customHeight="1">
      <c r="B84" s="219" t="s">
        <v>166</v>
      </c>
      <c r="C84" s="219">
        <f>+Data!S182</f>
        <v>2045</v>
      </c>
      <c r="D84" s="220">
        <f>+Data!S183</f>
        <v>27.79</v>
      </c>
      <c r="E84" s="216"/>
      <c r="H84" s="180"/>
    </row>
    <row r="85" spans="2:8" s="179" customFormat="1" ht="12.4" customHeight="1">
      <c r="B85" s="219" t="s">
        <v>168</v>
      </c>
      <c r="C85" s="219">
        <f>+Data!T182</f>
        <v>1968</v>
      </c>
      <c r="D85" s="220">
        <f>+Data!T183</f>
        <v>26.76</v>
      </c>
      <c r="E85" s="149"/>
      <c r="H85" s="180"/>
    </row>
    <row r="86" spans="2:8" s="179" customFormat="1" ht="12.4" customHeight="1">
      <c r="B86" s="219" t="s">
        <v>171</v>
      </c>
      <c r="C86" s="219">
        <f>+Data!U182</f>
        <v>1381</v>
      </c>
      <c r="D86" s="220">
        <f>+Data!U183</f>
        <v>18.78</v>
      </c>
      <c r="E86" s="149"/>
      <c r="H86" s="180"/>
    </row>
    <row r="87" spans="2:8" s="179" customFormat="1" ht="12.4" customHeight="1">
      <c r="B87" s="147"/>
      <c r="C87" s="149"/>
      <c r="D87" s="149"/>
      <c r="E87" s="149"/>
      <c r="H87" s="180"/>
    </row>
    <row r="88" spans="2:8" s="179" customFormat="1" ht="12.4" customHeight="1">
      <c r="B88" s="147"/>
      <c r="C88" s="149"/>
      <c r="D88" s="149"/>
      <c r="E88" s="149"/>
      <c r="H88" s="180"/>
    </row>
    <row r="89" spans="2:8" s="179" customFormat="1" ht="12.4" customHeight="1">
      <c r="B89" s="147"/>
      <c r="C89" s="149"/>
      <c r="D89" s="149"/>
      <c r="E89" s="149"/>
      <c r="H89" s="180"/>
    </row>
    <row r="90" spans="2:8" s="179" customFormat="1" ht="12.4" customHeight="1">
      <c r="B90" s="147"/>
      <c r="C90" s="149"/>
      <c r="D90" s="149"/>
      <c r="E90" s="149"/>
      <c r="H90" s="180"/>
    </row>
    <row r="360" spans="1:12" s="116" customFormat="1" ht="12.4" customHeight="1">
      <c r="A360" s="182"/>
      <c r="B360" s="147"/>
      <c r="C360" s="149"/>
      <c r="D360" s="149"/>
      <c r="E360" s="149"/>
      <c r="F360" s="118"/>
      <c r="G360" s="118"/>
      <c r="I360" s="118"/>
      <c r="J360" s="118"/>
      <c r="K360" s="118"/>
      <c r="L360" s="118"/>
    </row>
    <row r="361" spans="1:12" s="116" customFormat="1" ht="12.4" customHeight="1">
      <c r="A361" s="182"/>
      <c r="B361" s="147"/>
      <c r="C361" s="149"/>
      <c r="D361" s="149"/>
      <c r="E361" s="149"/>
      <c r="F361" s="118"/>
      <c r="G361" s="118"/>
      <c r="I361" s="118"/>
      <c r="J361" s="118"/>
      <c r="K361" s="118"/>
      <c r="L361" s="118"/>
    </row>
    <row r="362" spans="1:12" s="116" customFormat="1" ht="12.4" customHeight="1">
      <c r="A362" s="182"/>
      <c r="B362" s="147"/>
      <c r="C362" s="149"/>
      <c r="D362" s="149"/>
      <c r="E362" s="149"/>
      <c r="F362" s="118"/>
      <c r="G362" s="118"/>
      <c r="I362" s="118"/>
      <c r="J362" s="118"/>
      <c r="K362" s="118"/>
      <c r="L362" s="118"/>
    </row>
    <row r="363" spans="1:12" s="116" customFormat="1" ht="12.4" customHeight="1">
      <c r="A363" s="182"/>
      <c r="B363" s="147"/>
      <c r="C363" s="149"/>
      <c r="D363" s="149"/>
      <c r="E363" s="149"/>
      <c r="F363" s="118"/>
      <c r="G363" s="118"/>
      <c r="I363" s="118"/>
      <c r="J363" s="118"/>
      <c r="K363" s="118"/>
      <c r="L363" s="118"/>
    </row>
    <row r="364" spans="1:12" s="116" customFormat="1" ht="12.4" customHeight="1">
      <c r="A364" s="182"/>
      <c r="B364" s="147"/>
      <c r="C364" s="149"/>
      <c r="D364" s="149"/>
      <c r="E364" s="149"/>
      <c r="F364" s="118"/>
      <c r="G364" s="118"/>
      <c r="I364" s="118"/>
      <c r="J364" s="118"/>
      <c r="K364" s="118"/>
      <c r="L364" s="118"/>
    </row>
    <row r="365" spans="1:12" s="116" customFormat="1" ht="12.4" customHeight="1">
      <c r="A365" s="182"/>
      <c r="B365" s="147"/>
      <c r="C365" s="149"/>
      <c r="D365" s="149"/>
      <c r="E365" s="149"/>
      <c r="F365" s="118"/>
      <c r="G365" s="118"/>
      <c r="I365" s="118"/>
      <c r="J365" s="118"/>
      <c r="K365" s="118"/>
      <c r="L365" s="118"/>
    </row>
    <row r="366" spans="1:12" s="116" customFormat="1" ht="12.4" customHeight="1">
      <c r="A366" s="182"/>
      <c r="B366" s="147"/>
      <c r="C366" s="149"/>
      <c r="D366" s="149"/>
      <c r="E366" s="149"/>
      <c r="F366" s="118"/>
      <c r="G366" s="118"/>
      <c r="I366" s="118"/>
      <c r="J366" s="118"/>
      <c r="K366" s="118"/>
      <c r="L366" s="118"/>
    </row>
    <row r="367" spans="1:12" s="116" customFormat="1" ht="12.4" customHeight="1">
      <c r="A367" s="182"/>
      <c r="B367" s="147"/>
      <c r="C367" s="149"/>
      <c r="D367" s="149"/>
      <c r="E367" s="149"/>
      <c r="F367" s="118"/>
      <c r="G367" s="118"/>
      <c r="I367" s="118"/>
      <c r="J367" s="118"/>
      <c r="K367" s="118"/>
      <c r="L367" s="118"/>
    </row>
    <row r="368" spans="1:12" s="116" customFormat="1" ht="12.4" customHeight="1">
      <c r="A368" s="182"/>
      <c r="B368" s="147"/>
      <c r="C368" s="149"/>
      <c r="D368" s="149"/>
      <c r="E368" s="149"/>
      <c r="F368" s="118"/>
      <c r="G368" s="118"/>
      <c r="I368" s="118"/>
      <c r="J368" s="118"/>
      <c r="K368" s="118"/>
      <c r="L368" s="118"/>
    </row>
    <row r="369" spans="1:12" s="116" customFormat="1" ht="12.4" customHeight="1">
      <c r="A369" s="182"/>
      <c r="B369" s="147"/>
      <c r="C369" s="149"/>
      <c r="D369" s="149"/>
      <c r="E369" s="149"/>
      <c r="F369" s="118"/>
      <c r="G369" s="118"/>
      <c r="I369" s="118"/>
      <c r="J369" s="118"/>
      <c r="K369" s="118"/>
      <c r="L369" s="118"/>
    </row>
    <row r="370" spans="1:12" s="116" customFormat="1" ht="12.4" customHeight="1">
      <c r="A370" s="182"/>
      <c r="B370" s="147"/>
      <c r="C370" s="149"/>
      <c r="D370" s="149"/>
      <c r="E370" s="149"/>
      <c r="F370" s="118"/>
      <c r="G370" s="118"/>
      <c r="I370" s="118"/>
      <c r="J370" s="118"/>
      <c r="K370" s="118"/>
      <c r="L370" s="118"/>
    </row>
  </sheetData>
  <mergeCells count="2">
    <mergeCell ref="E1:J1"/>
    <mergeCell ref="A2:K2"/>
  </mergeCells>
  <pageMargins left="0.5" right="0.27" top="0.25" bottom="0.25" header="0.5" footer="0.5"/>
  <pageSetup paperSize="256" scale="36" fitToHeight="3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P28:P198"/>
  <sheetViews>
    <sheetView topLeftCell="A12" zoomScale="80" zoomScaleNormal="80" workbookViewId="0">
      <selection activeCell="Q42" sqref="Q42"/>
    </sheetView>
  </sheetViews>
  <sheetFormatPr defaultColWidth="9.1796875" defaultRowHeight="12.5"/>
  <cols>
    <col min="1" max="1" width="5.26953125" style="101" customWidth="1"/>
    <col min="2" max="6" width="9.1796875" style="101"/>
    <col min="7" max="7" width="5.26953125" style="101" customWidth="1"/>
    <col min="8" max="11" width="9.1796875" style="101"/>
    <col min="12" max="12" width="5.81640625" style="101" customWidth="1"/>
    <col min="13" max="16384" width="9.1796875" style="101"/>
  </cols>
  <sheetData>
    <row r="28" spans="16:16">
      <c r="P28" s="258" t="s">
        <v>179</v>
      </c>
    </row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</sheetData>
  <phoneticPr fontId="5" type="noConversion"/>
  <printOptions horizontalCentered="1" verticalCentered="1"/>
  <pageMargins left="0.5" right="0.5" top="0.25" bottom="0.25" header="0.5" footer="0.5"/>
  <pageSetup paperSize="9" scale="5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"/>
  <sheetViews>
    <sheetView workbookViewId="0">
      <selection activeCell="O10" sqref="O10"/>
    </sheetView>
  </sheetViews>
  <sheetFormatPr defaultColWidth="9.1796875" defaultRowHeight="12.5"/>
  <cols>
    <col min="1" max="1" width="4.26953125" style="101" customWidth="1"/>
    <col min="2" max="16384" width="9.1796875" style="101"/>
  </cols>
  <sheetData>
    <row r="9" ht="12" customHeight="1"/>
  </sheetData>
  <pageMargins left="0.75" right="0.75" top="0.25" bottom="0.25" header="0.5" footer="0.5"/>
  <pageSetup scale="56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O6:O35"/>
  <sheetViews>
    <sheetView tabSelected="1" zoomScale="80" zoomScaleNormal="80" workbookViewId="0">
      <selection activeCell="P26" sqref="P26"/>
    </sheetView>
  </sheetViews>
  <sheetFormatPr defaultColWidth="9.1796875" defaultRowHeight="12.5"/>
  <cols>
    <col min="1" max="1" width="4.26953125" style="101" customWidth="1"/>
    <col min="2" max="16384" width="9.1796875" style="101"/>
  </cols>
  <sheetData>
    <row r="6" spans="15:15">
      <c r="O6" s="258" t="s">
        <v>179</v>
      </c>
    </row>
    <row r="9" spans="15:15">
      <c r="O9" s="251">
        <f>64+5+22+2+1+2+1+3</f>
        <v>100</v>
      </c>
    </row>
    <row r="35" spans="15:15">
      <c r="O35" s="258" t="s">
        <v>179</v>
      </c>
    </row>
  </sheetData>
  <phoneticPr fontId="5" type="noConversion"/>
  <pageMargins left="0.75" right="0.75" top="0.25" bottom="0.25" header="0.5" footer="0.5"/>
  <pageSetup scale="5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CAGR</vt:lpstr>
      <vt:lpstr>Data</vt:lpstr>
      <vt:lpstr>Net Worth-Turnover</vt:lpstr>
      <vt:lpstr>PAT, DPS,EPS CEPS</vt:lpstr>
      <vt:lpstr>Capacity Etc</vt:lpstr>
      <vt:lpstr>PAT Turnover etc</vt:lpstr>
      <vt:lpstr>Share Holding,Book Value</vt:lpstr>
      <vt:lpstr>GRM</vt:lpstr>
      <vt:lpstr>Sales</vt:lpstr>
      <vt:lpstr>ROI etc</vt:lpstr>
      <vt:lpstr>HR</vt:lpstr>
      <vt:lpstr>Environment</vt:lpstr>
      <vt:lpstr>'Capacity Etc'!Print_Area</vt:lpstr>
      <vt:lpstr>GRM!Print_Area</vt:lpstr>
      <vt:lpstr>'Net Worth-Turnover'!Print_Area</vt:lpstr>
      <vt:lpstr>'PAT, DPS,EPS CEPS'!Print_Area</vt:lpstr>
      <vt:lpstr>Sales!Print_Area</vt:lpstr>
      <vt:lpstr>'Share Holding,Book Value'!Print_Area</vt:lpstr>
    </vt:vector>
  </TitlesOfParts>
  <Company>NRL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Alakesh Mahanta [अलकेश महंत];pratul.saikia@nrl.co.in</dc:creator>
  <cp:lastModifiedBy>Jayanta Dutta [जयंत दत्त]</cp:lastModifiedBy>
  <cp:lastPrinted>2020-05-23T17:11:07Z</cp:lastPrinted>
  <dcterms:created xsi:type="dcterms:W3CDTF">2004-06-14T12:37:07Z</dcterms:created>
  <dcterms:modified xsi:type="dcterms:W3CDTF">2020-05-23T17:55:35Z</dcterms:modified>
</cp:coreProperties>
</file>