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85" yWindow="90" windowWidth="19650" windowHeight="7995" tabRatio="974"/>
  </bookViews>
  <sheets>
    <sheet name="Annex- III Stack Q-I" sheetId="43" r:id="rId1"/>
    <sheet name="Annex -III Stack Q-II" sheetId="41" r:id="rId2"/>
    <sheet name="Annex -IV AAQM Q-I" sheetId="44" r:id="rId3"/>
    <sheet name="Annex-IV AAQM Q-II" sheetId="37" r:id="rId4"/>
    <sheet name="Annex-V Effluent Q-I" sheetId="42" r:id="rId5"/>
    <sheet name="Annex -V-Effluent Q-II" sheetId="39" r:id="rId6"/>
  </sheets>
  <calcPr calcId="125725"/>
</workbook>
</file>

<file path=xl/calcChain.xml><?xml version="1.0" encoding="utf-8"?>
<calcChain xmlns="http://schemas.openxmlformats.org/spreadsheetml/2006/main">
  <c r="H67" i="37"/>
  <c r="H65"/>
  <c r="H62"/>
  <c r="H61"/>
  <c r="H60"/>
  <c r="H59"/>
  <c r="H58"/>
  <c r="H57"/>
  <c r="H56"/>
  <c r="H55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65" i="44" l="1"/>
  <c r="H62"/>
  <c r="H61"/>
  <c r="H60"/>
  <c r="H59"/>
  <c r="H58"/>
  <c r="H57"/>
  <c r="H56"/>
  <c r="H55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25" i="39" l="1"/>
  <c r="H17"/>
  <c r="F24"/>
  <c r="F22"/>
  <c r="F21"/>
  <c r="F20"/>
  <c r="F19"/>
  <c r="F18"/>
  <c r="F16"/>
  <c r="F14"/>
  <c r="F13"/>
  <c r="F12"/>
  <c r="F11"/>
  <c r="F9"/>
  <c r="F8"/>
  <c r="H25" i="42" l="1"/>
  <c r="H17"/>
  <c r="F28"/>
  <c r="F27"/>
  <c r="F24"/>
  <c r="F23"/>
  <c r="F22"/>
  <c r="F21"/>
  <c r="F20"/>
  <c r="F19"/>
  <c r="F18"/>
  <c r="F16"/>
  <c r="F14"/>
  <c r="F13"/>
  <c r="F12"/>
  <c r="F11"/>
  <c r="F9"/>
  <c r="F8"/>
</calcChain>
</file>

<file path=xl/sharedStrings.xml><?xml version="1.0" encoding="utf-8"?>
<sst xmlns="http://schemas.openxmlformats.org/spreadsheetml/2006/main" count="632" uniqueCount="129">
  <si>
    <t>HCU</t>
  </si>
  <si>
    <t>DCU</t>
  </si>
  <si>
    <t>H2U</t>
  </si>
  <si>
    <t>PARAMETERS</t>
  </si>
  <si>
    <t>MAX.</t>
  </si>
  <si>
    <t>MIN.</t>
  </si>
  <si>
    <t>AVG.</t>
  </si>
  <si>
    <t>pH</t>
  </si>
  <si>
    <t>6-8.5</t>
  </si>
  <si>
    <t>&lt;0.1</t>
  </si>
  <si>
    <t>COD</t>
  </si>
  <si>
    <t>BOD3</t>
  </si>
  <si>
    <t>CDU/VDU</t>
  </si>
  <si>
    <t>FF-01/02</t>
  </si>
  <si>
    <t>NOX</t>
  </si>
  <si>
    <t>FF-01</t>
  </si>
  <si>
    <t>FF-03</t>
  </si>
  <si>
    <t>MS</t>
  </si>
  <si>
    <t>BDL</t>
  </si>
  <si>
    <t>NH-39 BYPASS</t>
  </si>
  <si>
    <t>CN</t>
  </si>
  <si>
    <t>&lt;0.02</t>
  </si>
  <si>
    <t>UNIT</t>
  </si>
  <si>
    <t>FURNACE   STACK</t>
  </si>
  <si>
    <t>PARAMETER</t>
  </si>
  <si>
    <t>OBSERVED VALUE</t>
  </si>
  <si>
    <t xml:space="preserve">Stack with Gas firing </t>
  </si>
  <si>
    <t>Ammonia as N</t>
  </si>
  <si>
    <t>TKN</t>
  </si>
  <si>
    <t>P</t>
  </si>
  <si>
    <t>Cr (Hexavalent)</t>
  </si>
  <si>
    <t>Cr (Total)</t>
  </si>
  <si>
    <t>Pb</t>
  </si>
  <si>
    <t>Hg</t>
  </si>
  <si>
    <t>Zn</t>
  </si>
  <si>
    <t>Ni</t>
  </si>
  <si>
    <t>Cu</t>
  </si>
  <si>
    <t>V</t>
  </si>
  <si>
    <t>Benzene</t>
  </si>
  <si>
    <t>Benzo (a)- Pyrene</t>
  </si>
  <si>
    <t>CO</t>
  </si>
  <si>
    <t>STATION</t>
  </si>
  <si>
    <t>STD</t>
  </si>
  <si>
    <t xml:space="preserve">       OBSERVATIONS</t>
  </si>
  <si>
    <t>NAAQS-2009</t>
  </si>
  <si>
    <t>Unit</t>
  </si>
  <si>
    <t>MAX</t>
  </si>
  <si>
    <t>MIN</t>
  </si>
  <si>
    <t xml:space="preserve">SO2 </t>
  </si>
  <si>
    <t>μg/m3</t>
  </si>
  <si>
    <t>NO2</t>
  </si>
  <si>
    <t>PM 10</t>
  </si>
  <si>
    <t>PM 2.5</t>
  </si>
  <si>
    <t>BaP</t>
  </si>
  <si>
    <t>ng/m3</t>
  </si>
  <si>
    <t>As</t>
  </si>
  <si>
    <t>ECO-PARK      IN NRL TOWNSHIP</t>
  </si>
  <si>
    <t>RAW WATER  INTAKE</t>
  </si>
  <si>
    <t>KAZIRANGA WILDLIFE SANCTUARY AT AGARTOLI</t>
  </si>
  <si>
    <t>NUMALIGARH REFINERY LIMITED</t>
  </si>
  <si>
    <t>QUARTERLY PERFORMANCE WITH RESPECT TO ENVIRONMENTAL ASPECTS</t>
  </si>
  <si>
    <t>REFINERY (WATCH  TOWER NO. 6)</t>
  </si>
  <si>
    <t>80
 (24 hr  avg.)</t>
  </si>
  <si>
    <t>100
(8 hr avg.)</t>
  </si>
  <si>
    <t>2.0
(8 hr.avg.)</t>
  </si>
  <si>
    <t>mg/m3</t>
  </si>
  <si>
    <t>400
(24 hr.avg.)</t>
  </si>
  <si>
    <t>100
(24 hr.avg.)</t>
  </si>
  <si>
    <t>60
(24 hr.avg.)</t>
  </si>
  <si>
    <t>05
(Annual)</t>
  </si>
  <si>
    <t>01
(Annual)</t>
  </si>
  <si>
    <t>1.0
(24 hr.avg.)</t>
  </si>
  <si>
    <t>06
(Annual)</t>
  </si>
  <si>
    <t>20
(Annual)</t>
  </si>
  <si>
    <t xml:space="preserve"> Ambient Air Quality  Data</t>
  </si>
  <si>
    <t>Online Stack Analyser data</t>
  </si>
  <si>
    <t>QUARTERLY PERFORMANCE REPORT W.R.T ENVIRONMENTAL  ASPECT.</t>
  </si>
  <si>
    <t>CPP HRSG</t>
  </si>
  <si>
    <t>CPP UTILITY BOILER</t>
  </si>
  <si>
    <t>Actual</t>
  </si>
  <si>
    <t xml:space="preserve"> CO (FF1)</t>
  </si>
  <si>
    <t xml:space="preserve"> CO (FF2)</t>
  </si>
  <si>
    <t>Limiting concentration of effluent is as per MoEF notification on standard vide GSR-186 (E)dated 18th March, 2008.</t>
  </si>
  <si>
    <t>S. SOLID</t>
  </si>
  <si>
    <t>PHENOL</t>
  </si>
  <si>
    <t>SULPHIDE</t>
  </si>
  <si>
    <t>OIL &amp; GREASE</t>
  </si>
  <si>
    <t>-</t>
  </si>
  <si>
    <t>Standard</t>
  </si>
  <si>
    <t>Quantum limit  in  Kg / 1000 MT of crude processed</t>
  </si>
  <si>
    <t>Limiting value for conc. (mg/l except for pH)</t>
  </si>
  <si>
    <t>NO. OF OBS</t>
  </si>
  <si>
    <t>SL. NO</t>
  </si>
  <si>
    <t>MONITORED VALUES in mg/lit.except pH</t>
  </si>
  <si>
    <t>* Parameters from 9 to 21 are monitored once in a month as per CPCB norms</t>
  </si>
  <si>
    <t>Stack with dual firing (FG:NAP=100:00)</t>
  </si>
  <si>
    <t>1.0
(Annual)</t>
  </si>
  <si>
    <t>6.0
(Annual)</t>
  </si>
  <si>
    <t xml:space="preserve">* BDL- Detectable Limit : 0.1 microgram/Litre. All the parameters are found to be within limit </t>
  </si>
  <si>
    <t xml:space="preserve">BDL:Below Detection Level,  All the parameters are found to be within limt </t>
  </si>
  <si>
    <t>* Limiting concentration of emission calculated as per MOEF new notification on standard vide GSR- 186 (E)   dated 18th March, 2008. Emission level for all the stacks are found to be within limit</t>
  </si>
  <si>
    <t>Remarks
Limit conc. calculated using fuel type&amp; quan. used during  the period</t>
  </si>
  <si>
    <t>Stack with dual firing (FG:FO=79:21)</t>
  </si>
  <si>
    <r>
      <t>Limiting Concentration in mg/Nm</t>
    </r>
    <r>
      <rPr>
        <vertAlign val="superscript"/>
        <sz val="12"/>
        <rFont val="Arial"/>
        <family val="2"/>
      </rPr>
      <t>3</t>
    </r>
  </si>
  <si>
    <r>
      <t>Remarks</t>
    </r>
    <r>
      <rPr>
        <sz val="9"/>
        <rFont val="Arial"/>
        <family val="2"/>
      </rPr>
      <t xml:space="preserve">
Limit conc. calculated using fuel type&amp; quan. used during  the period</t>
    </r>
  </si>
  <si>
    <r>
      <t>CONC. (In mg/Nm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</t>
    </r>
  </si>
  <si>
    <r>
      <t>SO</t>
    </r>
    <r>
      <rPr>
        <vertAlign val="subscript"/>
        <sz val="10"/>
        <rFont val="Arial"/>
        <family val="2"/>
      </rPr>
      <t>2</t>
    </r>
  </si>
  <si>
    <r>
      <t>Limiting Concentration in mg/Nm</t>
    </r>
    <r>
      <rPr>
        <vertAlign val="superscript"/>
        <sz val="10"/>
        <rFont val="Arial"/>
        <family val="2"/>
      </rPr>
      <t>3</t>
    </r>
  </si>
  <si>
    <r>
      <t>CONC. (In mg/Nm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</si>
  <si>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O3</t>
  </si>
  <si>
    <t>NH3</t>
  </si>
  <si>
    <t>Annexure V</t>
  </si>
  <si>
    <t>LIQUID EFFLUENT POLLUTANT LEVEL  FOR THE QUARTER I (APRIL-TO-JUNE'16 ) , 2016-17</t>
  </si>
  <si>
    <t>1.  LIQUID EFFLUENT POLLUTANT LEVEL  FOR THE QUARTER IV (JULY-SEPT'16),2016-17</t>
  </si>
  <si>
    <t xml:space="preserve">                                                                                        DURING  QUARTER II (APRIL-JUNE'16),2016-17</t>
  </si>
  <si>
    <t>Annexure -III</t>
  </si>
  <si>
    <r>
      <t>SO</t>
    </r>
    <r>
      <rPr>
        <vertAlign val="subscript"/>
        <sz val="10"/>
        <color rgb="FF0000FF"/>
        <rFont val="Arial"/>
        <family val="2"/>
      </rPr>
      <t>2</t>
    </r>
  </si>
  <si>
    <t>Stack with dual firing (FG:FO=82:18)</t>
  </si>
  <si>
    <t>Stack with dual firing (FG:FO=95:5)</t>
  </si>
  <si>
    <t>Stack with Dual firing (FG:FO=71:29)</t>
  </si>
  <si>
    <t>DURING  QUARTER IV (JULY -SEPT '16),2015-16</t>
  </si>
  <si>
    <t xml:space="preserve">Annexurwe- III </t>
  </si>
  <si>
    <t>Stack with dual firing (FG:FO=70:30)</t>
  </si>
  <si>
    <t>Stack with dual firing (FG:FO=75:25)</t>
  </si>
  <si>
    <t>Stack with dual firing (FG:FO=74:26)</t>
  </si>
  <si>
    <t>Annexure IV</t>
  </si>
  <si>
    <t>DURING  QUARTER  II ( JULY-SEPT'16), 2016-17</t>
  </si>
  <si>
    <t>Annexure- IV</t>
  </si>
  <si>
    <t>DURING  QUARTER  I ( APRIL-JUNE'16), 2016-17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</si>
</sst>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_);_(* \(#,##0.000\);_(* &quot;-&quot;??_);_(@_)"/>
    <numFmt numFmtId="168" formatCode="_-* #,##0.000_-;\-* #,##0.000_-;_-* &quot;-&quot;??_-;_-@_-"/>
    <numFmt numFmtId="169" formatCode="_-* #,##0_-;\-* #,##0_-;_-* &quot;-&quot;_-;_-@_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ntique Oliv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name val="Times New Roman"/>
      <family val="1"/>
    </font>
    <font>
      <sz val="12"/>
      <name val="Arial"/>
      <family val="2"/>
    </font>
    <font>
      <vertAlign val="superscript"/>
      <sz val="12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6"/>
      <name val="Arial"/>
      <family val="2"/>
    </font>
    <font>
      <vertAlign val="superscript"/>
      <sz val="10"/>
      <name val="Arial"/>
      <family val="2"/>
    </font>
    <font>
      <b/>
      <sz val="11"/>
      <color rgb="FF0000FF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1"/>
      <color rgb="FF3333FF"/>
      <name val="Times New Roman"/>
      <family val="1"/>
    </font>
    <font>
      <b/>
      <sz val="12"/>
      <name val="Times New Roman"/>
      <family val="1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vertAlign val="subscript"/>
      <sz val="10"/>
      <color rgb="FF0000FF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0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1" fillId="8" borderId="0" applyNumberFormat="0" applyBorder="0" applyAlignment="0" applyProtection="0"/>
    <xf numFmtId="0" fontId="12" fillId="25" borderId="53" applyNumberFormat="0" applyAlignment="0" applyProtection="0"/>
    <xf numFmtId="0" fontId="13" fillId="26" borderId="54" applyNumberFormat="0" applyAlignment="0" applyProtection="0"/>
    <xf numFmtId="43" fontId="8" fillId="0" borderId="0" applyFont="0" applyFill="0" applyBorder="0" applyAlignment="0" applyProtection="0"/>
    <xf numFmtId="3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4" fillId="0" borderId="0" applyFont="0" applyFill="0" applyBorder="0" applyAlignment="0" applyProtection="0"/>
    <xf numFmtId="0" fontId="16" fillId="9" borderId="0" applyNumberFormat="0" applyBorder="0" applyAlignment="0" applyProtection="0"/>
    <xf numFmtId="38" fontId="3" fillId="2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55" applyNumberFormat="0" applyFill="0" applyAlignment="0" applyProtection="0"/>
    <xf numFmtId="0" fontId="17" fillId="0" borderId="0" applyNumberFormat="0" applyFill="0" applyBorder="0" applyAlignment="0" applyProtection="0"/>
    <xf numFmtId="10" fontId="3" fillId="28" borderId="1" applyNumberFormat="0" applyBorder="0" applyAlignment="0" applyProtection="0"/>
    <xf numFmtId="0" fontId="18" fillId="12" borderId="53" applyNumberFormat="0" applyAlignment="0" applyProtection="0"/>
    <xf numFmtId="0" fontId="19" fillId="0" borderId="56" applyNumberFormat="0" applyFill="0" applyAlignment="0" applyProtection="0"/>
    <xf numFmtId="164" fontId="7" fillId="0" borderId="17">
      <alignment horizontal="right"/>
    </xf>
    <xf numFmtId="0" fontId="20" fillId="29" borderId="0" applyNumberFormat="0" applyBorder="0" applyAlignment="0" applyProtection="0"/>
    <xf numFmtId="37" fontId="21" fillId="0" borderId="0"/>
    <xf numFmtId="168" fontId="2" fillId="0" borderId="0"/>
    <xf numFmtId="0" fontId="2" fillId="0" borderId="0"/>
    <xf numFmtId="0" fontId="22" fillId="0" borderId="0"/>
    <xf numFmtId="0" fontId="2" fillId="30" borderId="57" applyNumberFormat="0" applyFont="0" applyAlignment="0" applyProtection="0"/>
    <xf numFmtId="0" fontId="23" fillId="25" borderId="58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1">
      <alignment horizontal="center"/>
    </xf>
    <xf numFmtId="0" fontId="24" fillId="0" borderId="0">
      <alignment horizontal="center" vertical="center"/>
    </xf>
    <xf numFmtId="0" fontId="25" fillId="31" borderId="0" applyNumberFormat="0" applyFill="0">
      <alignment horizontal="left" vertical="center"/>
    </xf>
    <xf numFmtId="169" fontId="2" fillId="0" borderId="0" applyFont="0" applyFill="0" applyBorder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14" fillId="0" borderId="59" applyNumberFormat="0" applyFont="0" applyFill="0" applyAlignment="0" applyProtection="0"/>
    <xf numFmtId="0" fontId="27" fillId="0" borderId="0" applyNumberFormat="0" applyFill="0" applyBorder="0" applyAlignment="0" applyProtection="0"/>
  </cellStyleXfs>
  <cellXfs count="338">
    <xf numFmtId="0" fontId="0" fillId="0" borderId="0" xfId="0"/>
    <xf numFmtId="44" fontId="2" fillId="0" borderId="0" xfId="1" applyFont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Fill="1" applyBorder="1"/>
    <xf numFmtId="0" fontId="32" fillId="0" borderId="16" xfId="0" applyFont="1" applyFill="1" applyBorder="1" applyAlignment="1">
      <alignment horizontal="center"/>
    </xf>
    <xf numFmtId="0" fontId="32" fillId="2" borderId="27" xfId="0" applyFont="1" applyFill="1" applyBorder="1" applyAlignment="1">
      <alignment horizontal="center"/>
    </xf>
    <xf numFmtId="0" fontId="32" fillId="2" borderId="48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2" fillId="0" borderId="44" xfId="0" applyFont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left"/>
    </xf>
    <xf numFmtId="0" fontId="32" fillId="32" borderId="16" xfId="0" applyFont="1" applyFill="1" applyBorder="1" applyAlignment="1">
      <alignment horizontal="center"/>
    </xf>
    <xf numFmtId="0" fontId="32" fillId="2" borderId="1" xfId="0" quotePrefix="1" applyFont="1" applyFill="1" applyBorder="1" applyAlignment="1">
      <alignment horizontal="center"/>
    </xf>
    <xf numFmtId="0" fontId="32" fillId="5" borderId="1" xfId="0" quotePrefix="1" applyFont="1" applyFill="1" applyBorder="1" applyAlignment="1">
      <alignment horizontal="center"/>
    </xf>
    <xf numFmtId="166" fontId="29" fillId="0" borderId="0" xfId="0" applyNumberFormat="1" applyFont="1" applyAlignment="1">
      <alignment horizontal="center"/>
    </xf>
    <xf numFmtId="0" fontId="32" fillId="32" borderId="1" xfId="0" applyFont="1" applyFill="1" applyBorder="1" applyAlignment="1">
      <alignment horizontal="center"/>
    </xf>
    <xf numFmtId="164" fontId="32" fillId="5" borderId="40" xfId="0" applyNumberFormat="1" applyFont="1" applyFill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32" fillId="5" borderId="7" xfId="0" applyFont="1" applyFill="1" applyBorder="1" applyAlignment="1">
      <alignment horizontal="center"/>
    </xf>
    <xf numFmtId="2" fontId="32" fillId="32" borderId="1" xfId="0" applyNumberFormat="1" applyFont="1" applyFill="1" applyBorder="1" applyAlignment="1">
      <alignment horizontal="center"/>
    </xf>
    <xf numFmtId="164" fontId="32" fillId="32" borderId="1" xfId="0" applyNumberFormat="1" applyFont="1" applyFill="1" applyBorder="1" applyAlignment="1">
      <alignment horizontal="center"/>
    </xf>
    <xf numFmtId="164" fontId="32" fillId="5" borderId="7" xfId="0" applyNumberFormat="1" applyFont="1" applyFill="1" applyBorder="1" applyAlignment="1">
      <alignment horizontal="center"/>
    </xf>
    <xf numFmtId="2" fontId="32" fillId="5" borderId="7" xfId="0" applyNumberFormat="1" applyFont="1" applyFill="1" applyBorder="1" applyAlignment="1">
      <alignment horizontal="center"/>
    </xf>
    <xf numFmtId="0" fontId="32" fillId="6" borderId="23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164" fontId="32" fillId="32" borderId="1" xfId="0" applyNumberFormat="1" applyFont="1" applyFill="1" applyBorder="1" applyAlignment="1">
      <alignment horizontal="center" vertical="center"/>
    </xf>
    <xf numFmtId="164" fontId="32" fillId="5" borderId="7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29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2" fillId="6" borderId="23" xfId="0" applyFont="1" applyFill="1" applyBorder="1" applyAlignment="1">
      <alignment horizontal="center"/>
    </xf>
    <xf numFmtId="0" fontId="32" fillId="2" borderId="41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left" vertical="center"/>
    </xf>
    <xf numFmtId="164" fontId="32" fillId="32" borderId="14" xfId="0" applyNumberFormat="1" applyFont="1" applyFill="1" applyBorder="1" applyAlignment="1">
      <alignment horizontal="center" vertical="center"/>
    </xf>
    <xf numFmtId="2" fontId="32" fillId="5" borderId="26" xfId="0" applyNumberFormat="1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vertical="center"/>
    </xf>
    <xf numFmtId="2" fontId="32" fillId="5" borderId="1" xfId="0" applyNumberFormat="1" applyFont="1" applyFill="1" applyBorder="1" applyAlignment="1">
      <alignment horizontal="center" vertical="center"/>
    </xf>
    <xf numFmtId="165" fontId="29" fillId="0" borderId="0" xfId="0" applyNumberFormat="1" applyFont="1" applyAlignment="1">
      <alignment vertical="center"/>
    </xf>
    <xf numFmtId="0" fontId="32" fillId="2" borderId="43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left" vertical="center"/>
    </xf>
    <xf numFmtId="2" fontId="32" fillId="32" borderId="18" xfId="0" applyNumberFormat="1" applyFont="1" applyFill="1" applyBorder="1" applyAlignment="1">
      <alignment horizontal="center"/>
    </xf>
    <xf numFmtId="165" fontId="32" fillId="5" borderId="40" xfId="0" applyNumberFormat="1" applyFont="1" applyFill="1" applyBorder="1" applyAlignment="1">
      <alignment horizontal="center"/>
    </xf>
    <xf numFmtId="0" fontId="32" fillId="2" borderId="23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justify" wrapText="1"/>
    </xf>
    <xf numFmtId="0" fontId="29" fillId="3" borderId="0" xfId="0" applyFont="1" applyFill="1"/>
    <xf numFmtId="0" fontId="29" fillId="0" borderId="0" xfId="0" applyFont="1" applyFill="1"/>
    <xf numFmtId="0" fontId="29" fillId="4" borderId="0" xfId="0" applyFont="1" applyFill="1"/>
    <xf numFmtId="0" fontId="33" fillId="0" borderId="0" xfId="0" applyFont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35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2" fontId="29" fillId="3" borderId="0" xfId="0" applyNumberFormat="1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9" fontId="29" fillId="3" borderId="0" xfId="2" applyFont="1" applyFill="1" applyBorder="1" applyAlignment="1">
      <alignment vertical="center"/>
    </xf>
    <xf numFmtId="1" fontId="29" fillId="3" borderId="0" xfId="0" applyNumberFormat="1" applyFont="1" applyFill="1" applyBorder="1" applyAlignment="1">
      <alignment vertical="center"/>
    </xf>
    <xf numFmtId="0" fontId="29" fillId="2" borderId="0" xfId="0" quotePrefix="1" applyFont="1" applyFill="1" applyBorder="1" applyAlignment="1">
      <alignment horizontal="center" vertical="center" wrapText="1"/>
    </xf>
    <xf numFmtId="0" fontId="29" fillId="3" borderId="0" xfId="0" quotePrefix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9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9" fontId="29" fillId="0" borderId="0" xfId="2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justify" vertical="center" wrapText="1"/>
    </xf>
    <xf numFmtId="44" fontId="2" fillId="0" borderId="0" xfId="1" applyFont="1" applyBorder="1" applyAlignment="1">
      <alignment vertical="center"/>
    </xf>
    <xf numFmtId="44" fontId="2" fillId="5" borderId="0" xfId="1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1" fontId="6" fillId="3" borderId="0" xfId="0" applyNumberFormat="1" applyFont="1" applyFill="1" applyBorder="1" applyAlignment="1">
      <alignment horizontal="center" vertical="center"/>
    </xf>
    <xf numFmtId="2" fontId="6" fillId="3" borderId="0" xfId="0" applyNumberFormat="1" applyFont="1" applyFill="1" applyBorder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vertical="center"/>
    </xf>
    <xf numFmtId="9" fontId="6" fillId="3" borderId="0" xfId="2" applyNumberFormat="1" applyFont="1" applyFill="1" applyBorder="1" applyAlignment="1">
      <alignment horizontal="center" vertical="center"/>
    </xf>
    <xf numFmtId="44" fontId="2" fillId="3" borderId="0" xfId="1" applyFont="1" applyFill="1" applyBorder="1" applyAlignment="1">
      <alignment vertical="center"/>
    </xf>
    <xf numFmtId="44" fontId="2" fillId="3" borderId="0" xfId="1" applyFont="1" applyFill="1" applyAlignment="1">
      <alignment vertical="center"/>
    </xf>
    <xf numFmtId="44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2" borderId="1" xfId="1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7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29" fillId="0" borderId="31" xfId="0" applyFont="1" applyFill="1" applyBorder="1"/>
    <xf numFmtId="0" fontId="29" fillId="0" borderId="28" xfId="0" applyFont="1" applyFill="1" applyBorder="1"/>
    <xf numFmtId="0" fontId="29" fillId="0" borderId="29" xfId="0" applyFont="1" applyFill="1" applyBorder="1"/>
    <xf numFmtId="0" fontId="29" fillId="0" borderId="5" xfId="0" applyFont="1" applyFill="1" applyBorder="1"/>
    <xf numFmtId="0" fontId="29" fillId="0" borderId="6" xfId="0" applyFont="1" applyFill="1" applyBorder="1"/>
    <xf numFmtId="0" fontId="29" fillId="0" borderId="6" xfId="0" applyFont="1" applyFill="1" applyBorder="1" applyAlignment="1">
      <alignment horizontal="center"/>
    </xf>
    <xf numFmtId="0" fontId="29" fillId="0" borderId="11" xfId="0" applyFont="1" applyFill="1" applyBorder="1"/>
    <xf numFmtId="0" fontId="29" fillId="0" borderId="12" xfId="0" applyFont="1" applyFill="1" applyBorder="1"/>
    <xf numFmtId="0" fontId="29" fillId="0" borderId="11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25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9" fillId="0" borderId="2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6" xfId="0" applyFont="1" applyFill="1" applyBorder="1" applyAlignment="1">
      <alignment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2" fontId="29" fillId="0" borderId="0" xfId="0" applyNumberFormat="1" applyFont="1" applyFill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4" xfId="0" applyFont="1" applyFill="1" applyBorder="1"/>
    <xf numFmtId="164" fontId="29" fillId="0" borderId="0" xfId="0" applyNumberFormat="1" applyFont="1" applyFill="1" applyAlignment="1">
      <alignment horizontal="center" vertical="center"/>
    </xf>
    <xf numFmtId="164" fontId="29" fillId="0" borderId="1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/>
    <xf numFmtId="0" fontId="29" fillId="0" borderId="4" xfId="0" applyFont="1" applyFill="1" applyBorder="1"/>
    <xf numFmtId="0" fontId="29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2" borderId="0" xfId="0" applyFont="1" applyFill="1" applyBorder="1" applyAlignment="1">
      <alignment horizontal="left" vertical="center"/>
    </xf>
    <xf numFmtId="0" fontId="29" fillId="2" borderId="35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2" borderId="9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9" fillId="2" borderId="1" xfId="0" applyFont="1" applyFill="1" applyBorder="1" applyAlignment="1">
      <alignment horizontal="center"/>
    </xf>
    <xf numFmtId="164" fontId="39" fillId="2" borderId="1" xfId="0" applyNumberFormat="1" applyFont="1" applyFill="1" applyBorder="1" applyAlignment="1">
      <alignment horizontal="center"/>
    </xf>
    <xf numFmtId="164" fontId="39" fillId="3" borderId="1" xfId="0" applyNumberFormat="1" applyFont="1" applyFill="1" applyBorder="1" applyAlignment="1">
      <alignment horizontal="center"/>
    </xf>
    <xf numFmtId="2" fontId="39" fillId="3" borderId="1" xfId="0" applyNumberFormat="1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/>
    </xf>
    <xf numFmtId="2" fontId="39" fillId="2" borderId="1" xfId="0" applyNumberFormat="1" applyFont="1" applyFill="1" applyBorder="1" applyAlignment="1">
      <alignment horizontal="center"/>
    </xf>
    <xf numFmtId="2" fontId="39" fillId="2" borderId="18" xfId="0" applyNumberFormat="1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2" fontId="39" fillId="3" borderId="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165" fontId="39" fillId="3" borderId="1" xfId="0" applyNumberFormat="1" applyFont="1" applyFill="1" applyBorder="1" applyAlignment="1">
      <alignment horizontal="center"/>
    </xf>
    <xf numFmtId="0" fontId="39" fillId="2" borderId="14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166" fontId="39" fillId="3" borderId="1" xfId="0" applyNumberFormat="1" applyFont="1" applyFill="1" applyBorder="1" applyAlignment="1">
      <alignment horizontal="center" vertical="center"/>
    </xf>
    <xf numFmtId="0" fontId="39" fillId="2" borderId="18" xfId="0" applyFont="1" applyFill="1" applyBorder="1" applyAlignment="1">
      <alignment horizontal="center" vertical="center"/>
    </xf>
    <xf numFmtId="0" fontId="42" fillId="2" borderId="18" xfId="0" applyFont="1" applyFill="1" applyBorder="1" applyAlignment="1">
      <alignment horizontal="center" vertical="center"/>
    </xf>
    <xf numFmtId="164" fontId="39" fillId="3" borderId="1" xfId="0" applyNumberFormat="1" applyFont="1" applyFill="1" applyBorder="1" applyAlignment="1">
      <alignment horizontal="center" vertical="center"/>
    </xf>
    <xf numFmtId="2" fontId="43" fillId="2" borderId="1" xfId="0" applyNumberFormat="1" applyFont="1" applyFill="1" applyBorder="1" applyAlignment="1">
      <alignment horizontal="center" vertical="center"/>
    </xf>
    <xf numFmtId="2" fontId="43" fillId="2" borderId="1" xfId="0" applyNumberFormat="1" applyFont="1" applyFill="1" applyBorder="1" applyAlignment="1">
      <alignment horizontal="center"/>
    </xf>
    <xf numFmtId="165" fontId="43" fillId="2" borderId="1" xfId="0" applyNumberFormat="1" applyFont="1" applyFill="1" applyBorder="1" applyAlignment="1">
      <alignment horizontal="center"/>
    </xf>
    <xf numFmtId="165" fontId="39" fillId="2" borderId="14" xfId="0" applyNumberFormat="1" applyFont="1" applyFill="1" applyBorder="1" applyAlignment="1">
      <alignment horizontal="center"/>
    </xf>
    <xf numFmtId="166" fontId="39" fillId="2" borderId="1" xfId="0" quotePrefix="1" applyNumberFormat="1" applyFont="1" applyFill="1" applyBorder="1" applyAlignment="1">
      <alignment horizontal="center" vertical="center"/>
    </xf>
    <xf numFmtId="166" fontId="39" fillId="2" borderId="1" xfId="0" applyNumberFormat="1" applyFont="1" applyFill="1" applyBorder="1" applyAlignment="1">
      <alignment horizontal="center"/>
    </xf>
    <xf numFmtId="166" fontId="39" fillId="2" borderId="14" xfId="0" applyNumberFormat="1" applyFont="1" applyFill="1" applyBorder="1" applyAlignment="1">
      <alignment horizontal="center"/>
    </xf>
    <xf numFmtId="0" fontId="46" fillId="2" borderId="14" xfId="0" applyFont="1" applyFill="1" applyBorder="1" applyAlignment="1">
      <alignment horizontal="center" vertical="center"/>
    </xf>
    <xf numFmtId="1" fontId="46" fillId="5" borderId="14" xfId="0" applyNumberFormat="1" applyFont="1" applyFill="1" applyBorder="1" applyAlignment="1">
      <alignment horizontal="center" vertical="center"/>
    </xf>
    <xf numFmtId="0" fontId="46" fillId="2" borderId="26" xfId="0" applyFont="1" applyFill="1" applyBorder="1" applyAlignment="1">
      <alignment horizontal="center" vertical="center" wrapText="1"/>
    </xf>
    <xf numFmtId="0" fontId="46" fillId="2" borderId="39" xfId="0" applyFont="1" applyFill="1" applyBorder="1" applyAlignment="1">
      <alignment horizontal="center" vertical="center" wrapText="1"/>
    </xf>
    <xf numFmtId="1" fontId="46" fillId="5" borderId="14" xfId="0" applyNumberFormat="1" applyFont="1" applyFill="1" applyBorder="1" applyAlignment="1">
      <alignment horizontal="center" vertical="center"/>
    </xf>
    <xf numFmtId="0" fontId="46" fillId="2" borderId="40" xfId="0" applyFont="1" applyFill="1" applyBorder="1" applyAlignment="1">
      <alignment horizontal="center" vertical="center" wrapText="1"/>
    </xf>
    <xf numFmtId="1" fontId="46" fillId="5" borderId="1" xfId="0" applyNumberFormat="1" applyFont="1" applyFill="1" applyBorder="1" applyAlignment="1">
      <alignment horizontal="center" vertical="center"/>
    </xf>
    <xf numFmtId="0" fontId="46" fillId="2" borderId="26" xfId="0" applyFont="1" applyFill="1" applyBorder="1" applyAlignment="1">
      <alignment horizontal="center" vertical="center" wrapText="1"/>
    </xf>
    <xf numFmtId="0" fontId="46" fillId="2" borderId="40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/>
    </xf>
    <xf numFmtId="1" fontId="46" fillId="5" borderId="1" xfId="0" quotePrefix="1" applyNumberFormat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2" borderId="1" xfId="1" applyNumberFormat="1" applyFont="1" applyFill="1" applyBorder="1" applyAlignment="1">
      <alignment horizontal="center" vertical="center"/>
    </xf>
    <xf numFmtId="0" fontId="46" fillId="2" borderId="22" xfId="0" applyFont="1" applyFill="1" applyBorder="1" applyAlignment="1">
      <alignment horizontal="center" vertical="center"/>
    </xf>
    <xf numFmtId="1" fontId="46" fillId="5" borderId="22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" fillId="0" borderId="28" xfId="0" applyFont="1" applyFill="1" applyBorder="1"/>
    <xf numFmtId="164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0" fontId="45" fillId="2" borderId="47" xfId="0" applyFont="1" applyFill="1" applyBorder="1" applyAlignment="1">
      <alignment horizontal="center" vertical="center"/>
    </xf>
    <xf numFmtId="0" fontId="45" fillId="2" borderId="60" xfId="0" applyFont="1" applyFill="1" applyBorder="1" applyAlignment="1">
      <alignment horizontal="center" vertical="center"/>
    </xf>
    <xf numFmtId="0" fontId="45" fillId="2" borderId="44" xfId="0" applyFont="1" applyFill="1" applyBorder="1" applyAlignment="1">
      <alignment horizontal="center" vertical="center"/>
    </xf>
    <xf numFmtId="0" fontId="45" fillId="2" borderId="20" xfId="0" applyFont="1" applyFill="1" applyBorder="1" applyAlignment="1">
      <alignment horizontal="center" vertical="center"/>
    </xf>
    <xf numFmtId="0" fontId="46" fillId="2" borderId="26" xfId="0" applyFont="1" applyFill="1" applyBorder="1" applyAlignment="1">
      <alignment horizontal="center" vertical="center" wrapText="1"/>
    </xf>
    <xf numFmtId="0" fontId="46" fillId="2" borderId="40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/>
    </xf>
    <xf numFmtId="0" fontId="45" fillId="2" borderId="61" xfId="0" applyFont="1" applyFill="1" applyBorder="1" applyAlignment="1">
      <alignment horizontal="center" vertical="center"/>
    </xf>
    <xf numFmtId="0" fontId="46" fillId="2" borderId="62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45" fillId="2" borderId="41" xfId="0" applyFont="1" applyFill="1" applyBorder="1" applyAlignment="1">
      <alignment horizontal="center" vertical="center"/>
    </xf>
    <xf numFmtId="0" fontId="45" fillId="2" borderId="43" xfId="0" applyFont="1" applyFill="1" applyBorder="1" applyAlignment="1">
      <alignment horizontal="center" vertical="center"/>
    </xf>
    <xf numFmtId="0" fontId="46" fillId="2" borderId="14" xfId="0" applyNumberFormat="1" applyFont="1" applyFill="1" applyBorder="1" applyAlignment="1">
      <alignment horizontal="center" vertical="center"/>
    </xf>
    <xf numFmtId="0" fontId="46" fillId="2" borderId="18" xfId="0" applyNumberFormat="1" applyFont="1" applyFill="1" applyBorder="1" applyAlignment="1">
      <alignment horizontal="center" vertical="center"/>
    </xf>
    <xf numFmtId="0" fontId="46" fillId="2" borderId="14" xfId="0" applyFont="1" applyFill="1" applyBorder="1" applyAlignment="1">
      <alignment horizontal="center" vertical="center"/>
    </xf>
    <xf numFmtId="0" fontId="46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5" fillId="2" borderId="42" xfId="0" applyFont="1" applyFill="1" applyBorder="1" applyAlignment="1">
      <alignment horizontal="center" vertical="center"/>
    </xf>
    <xf numFmtId="0" fontId="46" fillId="2" borderId="13" xfId="0" applyFont="1" applyFill="1" applyBorder="1" applyAlignment="1">
      <alignment horizontal="center" vertical="center"/>
    </xf>
    <xf numFmtId="1" fontId="46" fillId="5" borderId="14" xfId="0" applyNumberFormat="1" applyFont="1" applyFill="1" applyBorder="1" applyAlignment="1">
      <alignment horizontal="center" vertical="center"/>
    </xf>
    <xf numFmtId="1" fontId="46" fillId="5" borderId="18" xfId="0" applyNumberFormat="1" applyFont="1" applyFill="1" applyBorder="1" applyAlignment="1">
      <alignment horizontal="center" vertical="center"/>
    </xf>
    <xf numFmtId="0" fontId="46" fillId="2" borderId="26" xfId="0" quotePrefix="1" applyFont="1" applyFill="1" applyBorder="1" applyAlignment="1">
      <alignment horizontal="center" vertical="center" wrapText="1"/>
    </xf>
    <xf numFmtId="0" fontId="46" fillId="2" borderId="40" xfId="0" quotePrefix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 wrapText="1"/>
    </xf>
    <xf numFmtId="0" fontId="46" fillId="2" borderId="37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29" xfId="0" applyFont="1" applyFill="1" applyBorder="1" applyAlignment="1">
      <alignment horizontal="center"/>
    </xf>
    <xf numFmtId="0" fontId="29" fillId="0" borderId="3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/>
    </xf>
    <xf numFmtId="0" fontId="29" fillId="0" borderId="33" xfId="0" applyFont="1" applyFill="1" applyBorder="1" applyAlignment="1">
      <alignment horizontal="center"/>
    </xf>
    <xf numFmtId="0" fontId="29" fillId="0" borderId="34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left" vertical="top" wrapText="1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44" fillId="2" borderId="0" xfId="0" applyFont="1" applyFill="1" applyBorder="1" applyAlignment="1">
      <alignment horizontal="left" vertical="center"/>
    </xf>
    <xf numFmtId="0" fontId="32" fillId="0" borderId="52" xfId="0" applyFont="1" applyFill="1" applyBorder="1" applyAlignment="1">
      <alignment horizontal="center" vertical="center"/>
    </xf>
    <xf numFmtId="0" fontId="32" fillId="0" borderId="51" xfId="0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32" fillId="2" borderId="49" xfId="0" applyFont="1" applyFill="1" applyBorder="1" applyAlignment="1">
      <alignment horizontal="center"/>
    </xf>
    <xf numFmtId="0" fontId="32" fillId="2" borderId="27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/>
    </xf>
    <xf numFmtId="0" fontId="32" fillId="2" borderId="47" xfId="0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2" borderId="14" xfId="0" applyFont="1" applyFill="1" applyBorder="1" applyAlignment="1">
      <alignment horizontal="center" vertical="top" wrapText="1"/>
    </xf>
    <xf numFmtId="0" fontId="32" fillId="32" borderId="13" xfId="0" applyFont="1" applyFill="1" applyBorder="1" applyAlignment="1">
      <alignment horizontal="center" vertical="top" wrapText="1"/>
    </xf>
    <xf numFmtId="0" fontId="32" fillId="32" borderId="19" xfId="0" applyFont="1" applyFill="1" applyBorder="1" applyAlignment="1">
      <alignment horizontal="center" vertical="top" wrapText="1"/>
    </xf>
    <xf numFmtId="0" fontId="32" fillId="2" borderId="46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/>
    </xf>
    <xf numFmtId="0" fontId="29" fillId="0" borderId="11" xfId="0" applyNumberFormat="1" applyFont="1" applyBorder="1" applyAlignment="1">
      <alignment horizontal="center" vertical="top" wrapText="1"/>
    </xf>
  </cellXfs>
  <cellStyles count="70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32"/>
    <cellStyle name="Comma0" xfId="33"/>
    <cellStyle name="Currency" xfId="1" builtinId="4"/>
    <cellStyle name="Currency 2" xfId="34"/>
    <cellStyle name="Currency 2 2" xfId="35"/>
    <cellStyle name="Currency 3" xfId="36"/>
    <cellStyle name="Currency0" xfId="37"/>
    <cellStyle name="Date" xfId="38"/>
    <cellStyle name="Explanatory Text 2" xfId="39"/>
    <cellStyle name="Fixed" xfId="40"/>
    <cellStyle name="Good 2" xfId="41"/>
    <cellStyle name="Grey" xfId="42"/>
    <cellStyle name="Heading 1 2" xfId="43"/>
    <cellStyle name="Heading 2 2" xfId="44"/>
    <cellStyle name="Heading 3 2" xfId="45"/>
    <cellStyle name="Heading 4 2" xfId="46"/>
    <cellStyle name="Input [yellow]" xfId="47"/>
    <cellStyle name="Input 2" xfId="48"/>
    <cellStyle name="Linked Cell 2" xfId="49"/>
    <cellStyle name="MANKAD" xfId="50"/>
    <cellStyle name="Neutral 2" xfId="51"/>
    <cellStyle name="no dec" xfId="52"/>
    <cellStyle name="Normal" xfId="0" builtinId="0"/>
    <cellStyle name="Normal - Style1" xfId="53"/>
    <cellStyle name="Normal 2" xfId="54"/>
    <cellStyle name="Normal 2 2" xfId="4"/>
    <cellStyle name="Normal 3" xfId="3"/>
    <cellStyle name="Normal 4" xfId="55"/>
    <cellStyle name="Note 2" xfId="56"/>
    <cellStyle name="Output 2" xfId="57"/>
    <cellStyle name="Percent" xfId="2" builtinId="5"/>
    <cellStyle name="Percent [2]" xfId="58"/>
    <cellStyle name="Percent 2" xfId="59"/>
    <cellStyle name="Percent 2 2" xfId="60"/>
    <cellStyle name="Percent 3" xfId="61"/>
    <cellStyle name="style" xfId="62"/>
    <cellStyle name="style1" xfId="63"/>
    <cellStyle name="style2" xfId="64"/>
    <cellStyle name="þ_x001d_ð &amp;ý&amp;†ýG_x0008_ X_x000a__x0007__x0001__x0001_" xfId="65"/>
    <cellStyle name="þ_x001d_ð&quot;_x000c_Býò_x000c_5ýU_x0001_e_x0005_¹,_x0007__x0001__x0001_" xfId="66"/>
    <cellStyle name="Title 2" xfId="67"/>
    <cellStyle name="Total 2" xfId="68"/>
    <cellStyle name="Warning Text 2" xfId="69"/>
  </cellStyles>
  <dxfs count="0"/>
  <tableStyles count="0" defaultTableStyle="TableStyleMedium9" defaultPivotStyle="PivotStyleLight16"/>
  <colors>
    <mruColors>
      <color rgb="FF0000FF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12"/>
  <sheetViews>
    <sheetView tabSelected="1" topLeftCell="A22" workbookViewId="0">
      <selection activeCell="A26" sqref="A26:G26"/>
    </sheetView>
  </sheetViews>
  <sheetFormatPr defaultColWidth="8.85546875" defaultRowHeight="12.75"/>
  <cols>
    <col min="1" max="1" width="16.140625" style="15" customWidth="1"/>
    <col min="2" max="2" width="14.85546875" style="15" customWidth="1"/>
    <col min="3" max="3" width="12.5703125" style="15" customWidth="1"/>
    <col min="4" max="4" width="11.42578125" style="15" customWidth="1"/>
    <col min="5" max="5" width="8.85546875" style="15" customWidth="1"/>
    <col min="6" max="6" width="15.7109375" style="113" customWidth="1"/>
    <col min="7" max="7" width="19.5703125" style="15" customWidth="1"/>
    <col min="8" max="11" width="25.140625" style="15" customWidth="1"/>
    <col min="12" max="12" width="14.85546875" style="15" customWidth="1"/>
    <col min="13" max="13" width="13.42578125" style="15" customWidth="1"/>
    <col min="14" max="14" width="11.42578125" style="15" customWidth="1"/>
    <col min="15" max="15" width="8.7109375" style="15" customWidth="1"/>
    <col min="16" max="16" width="6.7109375" style="15" customWidth="1"/>
    <col min="17" max="17" width="10.28515625" style="15" customWidth="1"/>
    <col min="18" max="24" width="9.140625" style="15" customWidth="1"/>
    <col min="25" max="16384" width="8.85546875" style="15"/>
  </cols>
  <sheetData>
    <row r="1" spans="1:25" ht="26.25" customHeight="1">
      <c r="A1" s="243" t="s">
        <v>115</v>
      </c>
      <c r="B1" s="243"/>
      <c r="C1" s="243"/>
      <c r="D1" s="243"/>
      <c r="E1" s="243"/>
      <c r="F1" s="243"/>
      <c r="G1" s="243"/>
      <c r="H1" s="70"/>
      <c r="I1" s="70"/>
      <c r="J1" s="70"/>
      <c r="K1" s="71"/>
      <c r="L1" s="72"/>
      <c r="M1" s="73"/>
      <c r="N1" s="74"/>
      <c r="O1" s="75"/>
      <c r="P1" s="76"/>
      <c r="Q1" s="76"/>
      <c r="R1" s="76"/>
      <c r="S1" s="76"/>
      <c r="T1" s="76"/>
    </row>
    <row r="2" spans="1:25" ht="26.25" customHeight="1">
      <c r="A2" s="244" t="s">
        <v>76</v>
      </c>
      <c r="B2" s="244"/>
      <c r="C2" s="244"/>
      <c r="D2" s="244"/>
      <c r="E2" s="244"/>
      <c r="F2" s="244"/>
      <c r="G2" s="244"/>
      <c r="H2" s="70"/>
      <c r="I2" s="70"/>
      <c r="J2" s="70"/>
      <c r="K2" s="71"/>
      <c r="L2" s="72"/>
      <c r="M2" s="73"/>
      <c r="N2" s="74"/>
      <c r="O2" s="75"/>
      <c r="P2" s="76"/>
      <c r="Q2" s="76"/>
      <c r="R2" s="76"/>
      <c r="S2" s="76"/>
      <c r="T2" s="76"/>
    </row>
    <row r="3" spans="1:25" s="51" customFormat="1" ht="16.5" customHeight="1">
      <c r="A3" s="171" t="s">
        <v>114</v>
      </c>
      <c r="B3" s="171"/>
      <c r="C3" s="171"/>
      <c r="D3" s="171"/>
      <c r="E3" s="171"/>
      <c r="F3" s="171"/>
      <c r="G3" s="171"/>
      <c r="H3" s="77"/>
      <c r="I3" s="77"/>
      <c r="J3" s="77"/>
      <c r="K3" s="78"/>
      <c r="L3" s="79"/>
      <c r="M3" s="73"/>
      <c r="N3" s="79"/>
      <c r="O3" s="79"/>
      <c r="P3" s="79"/>
      <c r="Q3" s="79"/>
      <c r="R3" s="79"/>
      <c r="S3" s="79"/>
      <c r="T3" s="79"/>
    </row>
    <row r="4" spans="1:25" s="83" customFormat="1" ht="20.25" customHeight="1" thickBot="1">
      <c r="A4" s="155" t="s">
        <v>75</v>
      </c>
      <c r="B4" s="155"/>
      <c r="C4" s="155"/>
      <c r="D4" s="155"/>
      <c r="E4" s="155"/>
      <c r="F4" s="155"/>
      <c r="G4" s="155"/>
      <c r="H4" s="80"/>
      <c r="I4" s="80"/>
      <c r="J4" s="80"/>
      <c r="K4" s="72"/>
      <c r="L4" s="81"/>
      <c r="M4" s="73"/>
      <c r="N4" s="82"/>
      <c r="O4" s="245"/>
      <c r="P4" s="245"/>
      <c r="Q4" s="79"/>
      <c r="R4" s="79"/>
      <c r="S4" s="79"/>
      <c r="T4" s="79"/>
    </row>
    <row r="5" spans="1:25" s="83" customFormat="1" ht="51.75" customHeight="1">
      <c r="A5" s="156" t="s">
        <v>22</v>
      </c>
      <c r="B5" s="158" t="s">
        <v>23</v>
      </c>
      <c r="C5" s="158" t="s">
        <v>24</v>
      </c>
      <c r="D5" s="161" t="s">
        <v>25</v>
      </c>
      <c r="E5" s="161"/>
      <c r="F5" s="162" t="s">
        <v>103</v>
      </c>
      <c r="G5" s="164" t="s">
        <v>104</v>
      </c>
      <c r="H5" s="80"/>
      <c r="I5" s="80"/>
      <c r="J5" s="80"/>
      <c r="K5" s="72"/>
      <c r="L5" s="81"/>
      <c r="M5" s="79"/>
      <c r="N5" s="84"/>
      <c r="O5" s="79"/>
      <c r="P5" s="79"/>
      <c r="Q5" s="79"/>
      <c r="R5" s="79"/>
      <c r="S5" s="79"/>
      <c r="T5" s="79"/>
    </row>
    <row r="6" spans="1:25" s="83" customFormat="1" ht="24" customHeight="1">
      <c r="A6" s="157"/>
      <c r="B6" s="159"/>
      <c r="C6" s="160"/>
      <c r="D6" s="154" t="s">
        <v>105</v>
      </c>
      <c r="E6" s="154"/>
      <c r="F6" s="163"/>
      <c r="G6" s="165"/>
      <c r="H6" s="80"/>
      <c r="I6" s="80"/>
      <c r="J6" s="80"/>
      <c r="K6" s="72"/>
      <c r="L6" s="246"/>
      <c r="M6" s="79"/>
      <c r="N6" s="79"/>
      <c r="O6" s="245"/>
      <c r="P6" s="245"/>
      <c r="Q6" s="245"/>
      <c r="R6" s="245"/>
      <c r="S6" s="245"/>
      <c r="T6" s="79"/>
    </row>
    <row r="7" spans="1:25" s="83" customFormat="1" ht="21.75" customHeight="1">
      <c r="A7" s="157"/>
      <c r="B7" s="159"/>
      <c r="C7" s="160"/>
      <c r="D7" s="153" t="s">
        <v>4</v>
      </c>
      <c r="E7" s="153" t="s">
        <v>5</v>
      </c>
      <c r="F7" s="163"/>
      <c r="G7" s="166"/>
      <c r="H7" s="85"/>
      <c r="I7" s="85"/>
      <c r="J7" s="85"/>
      <c r="K7" s="86"/>
      <c r="L7" s="246"/>
      <c r="M7" s="87"/>
      <c r="N7" s="87"/>
      <c r="O7" s="88"/>
      <c r="P7" s="88"/>
      <c r="Q7" s="72"/>
      <c r="R7" s="72"/>
      <c r="S7" s="72"/>
      <c r="T7" s="79"/>
    </row>
    <row r="8" spans="1:25" s="83" customFormat="1" ht="27.6" customHeight="1">
      <c r="A8" s="237" t="s">
        <v>12</v>
      </c>
      <c r="B8" s="241" t="s">
        <v>13</v>
      </c>
      <c r="C8" s="198" t="s">
        <v>116</v>
      </c>
      <c r="D8" s="4">
        <v>268.56</v>
      </c>
      <c r="E8" s="4">
        <v>56.83</v>
      </c>
      <c r="F8" s="202">
        <v>354</v>
      </c>
      <c r="G8" s="205" t="s">
        <v>117</v>
      </c>
      <c r="H8" s="85"/>
      <c r="I8" s="85"/>
      <c r="J8" s="85"/>
      <c r="K8" s="86"/>
      <c r="L8" s="86"/>
      <c r="M8" s="79"/>
      <c r="N8" s="79"/>
      <c r="O8" s="88"/>
      <c r="P8" s="88"/>
      <c r="Q8" s="89"/>
      <c r="R8" s="89"/>
      <c r="S8" s="89"/>
      <c r="T8" s="79"/>
    </row>
    <row r="9" spans="1:25" s="83" customFormat="1" ht="27.6" customHeight="1">
      <c r="A9" s="247"/>
      <c r="B9" s="248"/>
      <c r="C9" s="198" t="s">
        <v>14</v>
      </c>
      <c r="D9" s="4">
        <v>216.9</v>
      </c>
      <c r="E9" s="4">
        <v>36.51</v>
      </c>
      <c r="F9" s="202">
        <v>368</v>
      </c>
      <c r="G9" s="201"/>
      <c r="H9" s="85"/>
      <c r="I9" s="85"/>
      <c r="J9" s="85"/>
      <c r="K9" s="86"/>
      <c r="L9" s="86"/>
      <c r="M9" s="79"/>
      <c r="N9" s="79"/>
      <c r="O9" s="88"/>
      <c r="P9" s="88"/>
      <c r="Q9" s="89"/>
      <c r="R9" s="89"/>
      <c r="S9" s="89"/>
      <c r="T9" s="79"/>
    </row>
    <row r="10" spans="1:25" s="83" customFormat="1" ht="24" customHeight="1">
      <c r="A10" s="247"/>
      <c r="B10" s="248"/>
      <c r="C10" s="198" t="s">
        <v>80</v>
      </c>
      <c r="D10" s="5">
        <v>51.9</v>
      </c>
      <c r="E10" s="6">
        <v>12.44</v>
      </c>
      <c r="F10" s="249">
        <v>159</v>
      </c>
      <c r="G10" s="201"/>
      <c r="H10" s="85"/>
      <c r="I10" s="85"/>
      <c r="J10" s="85"/>
      <c r="K10" s="86"/>
      <c r="L10" s="86"/>
      <c r="M10" s="79"/>
      <c r="N10" s="79"/>
      <c r="O10" s="88"/>
      <c r="P10" s="88"/>
      <c r="Q10" s="89"/>
      <c r="R10" s="89"/>
      <c r="S10" s="89"/>
      <c r="T10" s="79"/>
    </row>
    <row r="11" spans="1:25" s="92" customFormat="1" ht="25.9" customHeight="1">
      <c r="A11" s="238"/>
      <c r="B11" s="242"/>
      <c r="C11" s="198" t="s">
        <v>81</v>
      </c>
      <c r="D11" s="5">
        <v>21.75</v>
      </c>
      <c r="E11" s="6">
        <v>10.94</v>
      </c>
      <c r="F11" s="250"/>
      <c r="G11" s="206"/>
      <c r="H11" s="90"/>
      <c r="I11" s="90"/>
      <c r="J11" s="90"/>
      <c r="K11" s="91"/>
      <c r="L11" s="246"/>
      <c r="M11" s="79"/>
      <c r="N11" s="79"/>
      <c r="O11" s="245"/>
      <c r="P11" s="245"/>
      <c r="Q11" s="245"/>
      <c r="R11" s="245"/>
      <c r="S11" s="245"/>
      <c r="T11" s="76"/>
      <c r="Y11" s="83"/>
    </row>
    <row r="12" spans="1:25" s="92" customFormat="1" ht="24" customHeight="1">
      <c r="A12" s="237" t="s">
        <v>1</v>
      </c>
      <c r="B12" s="239" t="s">
        <v>15</v>
      </c>
      <c r="C12" s="207" t="s">
        <v>116</v>
      </c>
      <c r="D12" s="2">
        <v>124.2</v>
      </c>
      <c r="E12" s="3">
        <v>8.9499999999999993</v>
      </c>
      <c r="F12" s="204">
        <v>394</v>
      </c>
      <c r="G12" s="251" t="s">
        <v>102</v>
      </c>
      <c r="H12" s="90"/>
      <c r="I12" s="90"/>
      <c r="J12" s="90"/>
      <c r="K12" s="91"/>
      <c r="L12" s="246"/>
      <c r="M12" s="87"/>
      <c r="N12" s="87"/>
      <c r="O12" s="88"/>
      <c r="P12" s="88"/>
      <c r="Q12" s="72"/>
      <c r="R12" s="72"/>
      <c r="S12" s="72"/>
      <c r="T12" s="76"/>
      <c r="Y12" s="83"/>
    </row>
    <row r="13" spans="1:25" s="92" customFormat="1" ht="24" customHeight="1">
      <c r="A13" s="238"/>
      <c r="B13" s="240"/>
      <c r="C13" s="207" t="s">
        <v>14</v>
      </c>
      <c r="D13" s="3">
        <v>176.56</v>
      </c>
      <c r="E13" s="2">
        <v>14.3</v>
      </c>
      <c r="F13" s="204">
        <v>371</v>
      </c>
      <c r="G13" s="252"/>
      <c r="H13" s="90"/>
      <c r="I13" s="90"/>
      <c r="J13" s="90"/>
      <c r="K13" s="91"/>
      <c r="L13" s="72"/>
      <c r="M13" s="87"/>
      <c r="N13" s="87"/>
      <c r="O13" s="88"/>
      <c r="P13" s="88"/>
      <c r="Q13" s="72"/>
      <c r="R13" s="72"/>
      <c r="S13" s="72"/>
      <c r="T13" s="76"/>
      <c r="Y13" s="83"/>
    </row>
    <row r="14" spans="1:25" s="92" customFormat="1" ht="24" customHeight="1">
      <c r="A14" s="237" t="s">
        <v>0</v>
      </c>
      <c r="B14" s="239" t="s">
        <v>13</v>
      </c>
      <c r="C14" s="198" t="s">
        <v>116</v>
      </c>
      <c r="D14" s="7">
        <v>49.37</v>
      </c>
      <c r="E14" s="7">
        <v>11.8</v>
      </c>
      <c r="F14" s="202">
        <v>50</v>
      </c>
      <c r="G14" s="230" t="s">
        <v>26</v>
      </c>
      <c r="H14" s="90"/>
      <c r="I14" s="90"/>
      <c r="J14" s="90"/>
      <c r="K14" s="91"/>
      <c r="L14" s="72"/>
      <c r="M14" s="87"/>
      <c r="N14" s="87"/>
      <c r="O14" s="88"/>
      <c r="P14" s="88"/>
      <c r="Q14" s="72"/>
      <c r="R14" s="72"/>
      <c r="S14" s="72"/>
      <c r="T14" s="76"/>
      <c r="Y14" s="83"/>
    </row>
    <row r="15" spans="1:25" s="92" customFormat="1" ht="19.5" customHeight="1">
      <c r="A15" s="238"/>
      <c r="B15" s="240"/>
      <c r="C15" s="198" t="s">
        <v>14</v>
      </c>
      <c r="D15" s="7">
        <v>220.1</v>
      </c>
      <c r="E15" s="7">
        <v>23.28</v>
      </c>
      <c r="F15" s="202">
        <v>350</v>
      </c>
      <c r="G15" s="231"/>
      <c r="H15" s="85"/>
      <c r="I15" s="85"/>
      <c r="J15" s="85"/>
      <c r="K15" s="86"/>
      <c r="L15" s="86"/>
      <c r="M15" s="89"/>
      <c r="N15" s="82"/>
      <c r="O15" s="79"/>
      <c r="P15" s="79"/>
      <c r="Q15" s="79"/>
      <c r="R15" s="79"/>
      <c r="S15" s="79"/>
      <c r="T15" s="76"/>
      <c r="Y15" s="83"/>
    </row>
    <row r="16" spans="1:25" s="92" customFormat="1" ht="27.6" customHeight="1">
      <c r="A16" s="237" t="s">
        <v>0</v>
      </c>
      <c r="B16" s="239" t="s">
        <v>16</v>
      </c>
      <c r="C16" s="198" t="s">
        <v>116</v>
      </c>
      <c r="D16" s="7">
        <v>135.69999999999999</v>
      </c>
      <c r="E16" s="8">
        <v>7.94</v>
      </c>
      <c r="F16" s="202">
        <v>138</v>
      </c>
      <c r="G16" s="230" t="s">
        <v>118</v>
      </c>
      <c r="H16" s="85"/>
      <c r="I16" s="85"/>
      <c r="J16" s="85"/>
      <c r="K16" s="86"/>
      <c r="L16" s="86"/>
      <c r="M16" s="79"/>
      <c r="N16" s="79"/>
      <c r="O16" s="76"/>
      <c r="P16" s="76"/>
      <c r="Q16" s="76"/>
      <c r="R16" s="76"/>
      <c r="S16" s="76"/>
      <c r="T16" s="76"/>
    </row>
    <row r="17" spans="1:25" s="92" customFormat="1" ht="21.75" customHeight="1">
      <c r="A17" s="238"/>
      <c r="B17" s="240"/>
      <c r="C17" s="198" t="s">
        <v>14</v>
      </c>
      <c r="D17" s="7">
        <v>219.8</v>
      </c>
      <c r="E17" s="7">
        <v>13.13</v>
      </c>
      <c r="F17" s="202">
        <v>355</v>
      </c>
      <c r="G17" s="231"/>
      <c r="H17" s="85"/>
      <c r="I17" s="85"/>
      <c r="J17" s="85"/>
      <c r="K17" s="86"/>
      <c r="L17" s="72"/>
      <c r="M17" s="87"/>
      <c r="N17" s="87"/>
      <c r="O17" s="88"/>
      <c r="P17" s="88"/>
      <c r="Q17" s="72"/>
      <c r="R17" s="72"/>
      <c r="S17" s="72"/>
      <c r="T17" s="76"/>
      <c r="Y17" s="83"/>
    </row>
    <row r="18" spans="1:25" s="92" customFormat="1" ht="22.5" customHeight="1">
      <c r="A18" s="237" t="s">
        <v>2</v>
      </c>
      <c r="B18" s="241" t="s">
        <v>15</v>
      </c>
      <c r="C18" s="207" t="s">
        <v>116</v>
      </c>
      <c r="D18" s="9">
        <v>49.6</v>
      </c>
      <c r="E18" s="10">
        <v>1.88</v>
      </c>
      <c r="F18" s="208">
        <v>50</v>
      </c>
      <c r="G18" s="230" t="s">
        <v>26</v>
      </c>
      <c r="H18" s="85"/>
      <c r="I18" s="85"/>
      <c r="J18" s="85"/>
      <c r="K18" s="86"/>
      <c r="L18" s="86"/>
      <c r="M18" s="89"/>
      <c r="N18" s="82"/>
      <c r="O18" s="79"/>
      <c r="P18" s="79"/>
      <c r="Q18" s="79"/>
      <c r="R18" s="79"/>
      <c r="S18" s="79"/>
      <c r="T18" s="76"/>
      <c r="Y18" s="83"/>
    </row>
    <row r="19" spans="1:25" s="92" customFormat="1" ht="24" customHeight="1">
      <c r="A19" s="238"/>
      <c r="B19" s="242"/>
      <c r="C19" s="207" t="s">
        <v>14</v>
      </c>
      <c r="D19" s="9">
        <v>114.2</v>
      </c>
      <c r="E19" s="10">
        <v>5.43</v>
      </c>
      <c r="F19" s="204">
        <v>350</v>
      </c>
      <c r="G19" s="231"/>
      <c r="H19" s="93"/>
      <c r="I19" s="93"/>
      <c r="J19" s="93"/>
      <c r="K19" s="81"/>
      <c r="L19" s="86"/>
      <c r="M19" s="79"/>
      <c r="N19" s="79"/>
      <c r="O19" s="88"/>
      <c r="P19" s="88"/>
      <c r="Q19" s="89"/>
      <c r="R19" s="89"/>
      <c r="S19" s="89"/>
      <c r="T19" s="76"/>
      <c r="Y19" s="83"/>
    </row>
    <row r="20" spans="1:25" s="92" customFormat="1" ht="23.25" customHeight="1">
      <c r="A20" s="237" t="s">
        <v>17</v>
      </c>
      <c r="B20" s="241" t="s">
        <v>15</v>
      </c>
      <c r="C20" s="207" t="s">
        <v>116</v>
      </c>
      <c r="D20" s="9">
        <v>39.01</v>
      </c>
      <c r="E20" s="9">
        <v>12.35</v>
      </c>
      <c r="F20" s="209">
        <v>50</v>
      </c>
      <c r="G20" s="230" t="s">
        <v>26</v>
      </c>
      <c r="H20" s="93"/>
      <c r="I20" s="93"/>
      <c r="J20" s="93"/>
      <c r="K20" s="81"/>
      <c r="L20" s="81"/>
      <c r="M20" s="79"/>
      <c r="N20" s="79"/>
      <c r="O20" s="76"/>
      <c r="P20" s="76"/>
      <c r="Q20" s="76"/>
      <c r="R20" s="76"/>
      <c r="S20" s="76"/>
      <c r="T20" s="76"/>
      <c r="Y20" s="83"/>
    </row>
    <row r="21" spans="1:25" s="92" customFormat="1" ht="30.6" customHeight="1">
      <c r="A21" s="238"/>
      <c r="B21" s="242"/>
      <c r="C21" s="207" t="s">
        <v>14</v>
      </c>
      <c r="D21" s="9">
        <v>176</v>
      </c>
      <c r="E21" s="10">
        <v>21.38</v>
      </c>
      <c r="F21" s="209">
        <v>350</v>
      </c>
      <c r="G21" s="231"/>
      <c r="H21" s="85"/>
      <c r="I21" s="85"/>
      <c r="J21" s="85"/>
      <c r="K21" s="86"/>
      <c r="L21" s="72"/>
      <c r="M21" s="79"/>
      <c r="N21" s="79"/>
      <c r="O21" s="88"/>
      <c r="P21" s="88"/>
      <c r="Q21" s="72"/>
      <c r="R21" s="72"/>
      <c r="S21" s="72"/>
      <c r="T21" s="76"/>
    </row>
    <row r="22" spans="1:25" s="92" customFormat="1" ht="23.45" customHeight="1">
      <c r="A22" s="226" t="s">
        <v>77</v>
      </c>
      <c r="B22" s="227"/>
      <c r="C22" s="210" t="s">
        <v>116</v>
      </c>
      <c r="D22" s="11">
        <v>49.9</v>
      </c>
      <c r="E22" s="12">
        <v>6.85</v>
      </c>
      <c r="F22" s="204">
        <v>50</v>
      </c>
      <c r="G22" s="230" t="s">
        <v>95</v>
      </c>
      <c r="H22" s="94"/>
      <c r="I22" s="94"/>
      <c r="J22" s="94"/>
      <c r="K22" s="95"/>
      <c r="L22" s="86"/>
      <c r="M22" s="79"/>
      <c r="N22" s="79"/>
      <c r="O22" s="88"/>
      <c r="P22" s="88"/>
      <c r="Q22" s="89"/>
      <c r="R22" s="89"/>
      <c r="S22" s="89"/>
      <c r="T22" s="76"/>
      <c r="Y22" s="83"/>
    </row>
    <row r="23" spans="1:25" s="92" customFormat="1" ht="19.5" customHeight="1">
      <c r="A23" s="228"/>
      <c r="B23" s="229"/>
      <c r="C23" s="211" t="s">
        <v>14</v>
      </c>
      <c r="D23" s="11">
        <v>262</v>
      </c>
      <c r="E23" s="12">
        <v>11.11</v>
      </c>
      <c r="F23" s="204">
        <v>350</v>
      </c>
      <c r="G23" s="231"/>
      <c r="H23" s="85"/>
      <c r="I23" s="85"/>
      <c r="J23" s="85"/>
      <c r="K23" s="86"/>
      <c r="L23" s="81"/>
      <c r="M23" s="79"/>
      <c r="N23" s="79"/>
      <c r="O23" s="76"/>
      <c r="P23" s="76"/>
      <c r="Q23" s="76"/>
      <c r="R23" s="76"/>
      <c r="S23" s="76"/>
      <c r="T23" s="76"/>
      <c r="Y23" s="83"/>
    </row>
    <row r="24" spans="1:25" s="92" customFormat="1" ht="49.5" customHeight="1">
      <c r="A24" s="226" t="s">
        <v>78</v>
      </c>
      <c r="B24" s="227"/>
      <c r="C24" s="207" t="s">
        <v>116</v>
      </c>
      <c r="D24" s="9">
        <v>182.8</v>
      </c>
      <c r="E24" s="9">
        <v>7.5</v>
      </c>
      <c r="F24" s="204">
        <v>938</v>
      </c>
      <c r="G24" s="230" t="s">
        <v>119</v>
      </c>
      <c r="H24" s="85"/>
      <c r="I24" s="85"/>
      <c r="J24" s="85"/>
      <c r="K24" s="85"/>
      <c r="L24" s="80"/>
      <c r="M24" s="48"/>
      <c r="N24" s="48"/>
      <c r="O24" s="96"/>
      <c r="P24" s="96"/>
      <c r="Q24" s="97"/>
      <c r="R24" s="97"/>
      <c r="S24" s="97"/>
      <c r="Y24" s="83"/>
    </row>
    <row r="25" spans="1:25" s="92" customFormat="1" ht="68.25" customHeight="1" thickBot="1">
      <c r="A25" s="232"/>
      <c r="B25" s="233"/>
      <c r="C25" s="212" t="s">
        <v>14</v>
      </c>
      <c r="D25" s="13">
        <v>264</v>
      </c>
      <c r="E25" s="14">
        <v>8.9</v>
      </c>
      <c r="F25" s="213">
        <v>379</v>
      </c>
      <c r="G25" s="234"/>
      <c r="H25" s="98"/>
      <c r="I25" s="98"/>
      <c r="J25" s="98"/>
      <c r="K25" s="98"/>
      <c r="L25" s="83"/>
    </row>
    <row r="26" spans="1:25" s="1" customFormat="1" ht="65.25" customHeight="1">
      <c r="A26" s="337" t="s">
        <v>100</v>
      </c>
      <c r="B26" s="337"/>
      <c r="C26" s="337"/>
      <c r="D26" s="337"/>
      <c r="E26" s="337"/>
      <c r="F26" s="337"/>
      <c r="G26" s="337"/>
    </row>
    <row r="27" spans="1:25" s="1" customFormat="1" ht="70.150000000000006" customHeight="1">
      <c r="A27" s="101"/>
      <c r="B27" s="102"/>
      <c r="C27" s="102"/>
      <c r="D27" s="102"/>
      <c r="E27" s="102"/>
      <c r="F27" s="102"/>
      <c r="G27" s="102"/>
      <c r="H27" s="102"/>
      <c r="I27" s="99"/>
    </row>
    <row r="28" spans="1:25" s="1" customFormat="1" ht="27.6" customHeight="1">
      <c r="A28" s="235"/>
      <c r="B28" s="101"/>
      <c r="C28" s="101"/>
      <c r="D28" s="236"/>
      <c r="E28" s="236"/>
      <c r="F28" s="101"/>
      <c r="G28" s="101"/>
      <c r="H28" s="102"/>
      <c r="I28" s="99"/>
    </row>
    <row r="29" spans="1:25" s="1" customFormat="1" ht="28.15" customHeight="1">
      <c r="A29" s="235"/>
      <c r="B29" s="103"/>
      <c r="C29" s="104"/>
      <c r="D29" s="105"/>
      <c r="E29" s="105"/>
      <c r="F29" s="106"/>
      <c r="G29" s="106"/>
      <c r="H29" s="106"/>
      <c r="I29" s="99"/>
    </row>
    <row r="30" spans="1:25" s="1" customFormat="1" ht="15">
      <c r="A30" s="107"/>
      <c r="B30" s="103"/>
      <c r="C30" s="104"/>
      <c r="D30" s="101"/>
      <c r="E30" s="101"/>
      <c r="F30" s="101"/>
      <c r="G30" s="101"/>
      <c r="H30" s="102"/>
      <c r="I30" s="99"/>
    </row>
    <row r="31" spans="1:25" s="1" customFormat="1" ht="15">
      <c r="A31" s="107"/>
      <c r="B31" s="101"/>
      <c r="C31" s="101"/>
      <c r="D31" s="105"/>
      <c r="E31" s="105"/>
      <c r="F31" s="103"/>
      <c r="G31" s="103"/>
      <c r="H31" s="103"/>
      <c r="I31" s="99"/>
    </row>
    <row r="32" spans="1:25" s="1" customFormat="1" ht="24" customHeight="1">
      <c r="A32" s="235"/>
      <c r="B32" s="101"/>
      <c r="C32" s="101"/>
      <c r="D32" s="236"/>
      <c r="E32" s="236"/>
      <c r="F32" s="101"/>
      <c r="G32" s="101"/>
      <c r="H32" s="102"/>
      <c r="I32" s="99"/>
    </row>
    <row r="33" spans="1:9" s="1" customFormat="1" ht="15">
      <c r="A33" s="235"/>
      <c r="B33" s="104"/>
      <c r="C33" s="104"/>
      <c r="D33" s="105"/>
      <c r="E33" s="105"/>
      <c r="F33" s="106"/>
      <c r="G33" s="106"/>
      <c r="H33" s="106"/>
      <c r="I33" s="99"/>
    </row>
    <row r="34" spans="1:9" s="1" customFormat="1" ht="15">
      <c r="A34" s="107"/>
      <c r="B34" s="103"/>
      <c r="C34" s="104"/>
      <c r="D34" s="101"/>
      <c r="E34" s="101"/>
      <c r="F34" s="101"/>
      <c r="G34" s="101"/>
      <c r="H34" s="102"/>
      <c r="I34" s="99"/>
    </row>
    <row r="35" spans="1:9" s="1" customFormat="1" ht="15">
      <c r="A35" s="107"/>
      <c r="B35" s="101"/>
      <c r="C35" s="101"/>
      <c r="D35" s="105"/>
      <c r="E35" s="105"/>
      <c r="F35" s="103"/>
      <c r="G35" s="103"/>
      <c r="H35" s="108"/>
      <c r="I35" s="99"/>
    </row>
    <row r="36" spans="1:9" s="1" customFormat="1" ht="15">
      <c r="A36" s="235"/>
      <c r="B36" s="101"/>
      <c r="C36" s="101"/>
      <c r="D36" s="101"/>
      <c r="E36" s="101"/>
      <c r="F36" s="101"/>
      <c r="G36" s="101"/>
      <c r="H36" s="102"/>
      <c r="I36" s="99"/>
    </row>
    <row r="37" spans="1:9" s="1" customFormat="1" ht="15">
      <c r="A37" s="235"/>
      <c r="B37" s="104"/>
      <c r="C37" s="104"/>
      <c r="D37" s="105"/>
      <c r="E37" s="105"/>
      <c r="F37" s="106"/>
      <c r="G37" s="106"/>
      <c r="H37" s="106"/>
      <c r="I37" s="99"/>
    </row>
    <row r="38" spans="1:9" s="1" customFormat="1" ht="15">
      <c r="A38" s="107"/>
      <c r="B38" s="103"/>
      <c r="C38" s="104"/>
      <c r="D38" s="101"/>
      <c r="E38" s="101"/>
      <c r="F38" s="101"/>
      <c r="G38" s="101"/>
      <c r="H38" s="102"/>
      <c r="I38" s="99"/>
    </row>
    <row r="39" spans="1:9" s="1" customFormat="1" ht="15">
      <c r="A39" s="107"/>
      <c r="B39" s="101"/>
      <c r="C39" s="101"/>
      <c r="D39" s="105"/>
      <c r="E39" s="105"/>
      <c r="F39" s="103"/>
      <c r="G39" s="103"/>
      <c r="H39" s="108"/>
      <c r="I39" s="99"/>
    </row>
    <row r="40" spans="1:9" s="1" customFormat="1" ht="15">
      <c r="A40" s="235"/>
      <c r="B40" s="105"/>
      <c r="C40" s="105"/>
      <c r="D40" s="105"/>
      <c r="E40" s="105"/>
      <c r="F40" s="103"/>
      <c r="G40" s="103"/>
      <c r="H40" s="108"/>
      <c r="I40" s="99"/>
    </row>
    <row r="41" spans="1:9" s="1" customFormat="1" ht="15">
      <c r="A41" s="235"/>
      <c r="B41" s="101"/>
      <c r="C41" s="101"/>
      <c r="D41" s="105"/>
      <c r="E41" s="105"/>
      <c r="F41" s="103"/>
      <c r="G41" s="103"/>
      <c r="H41" s="108"/>
      <c r="I41" s="99"/>
    </row>
    <row r="42" spans="1:9" s="1" customFormat="1" ht="15">
      <c r="A42" s="107"/>
      <c r="B42" s="101"/>
      <c r="C42" s="101"/>
      <c r="D42" s="105"/>
      <c r="E42" s="105"/>
      <c r="F42" s="103"/>
      <c r="G42" s="103"/>
      <c r="H42" s="108"/>
      <c r="I42" s="99"/>
    </row>
    <row r="43" spans="1:9" s="1" customFormat="1" ht="15">
      <c r="A43" s="107"/>
      <c r="B43" s="101"/>
      <c r="C43" s="101"/>
      <c r="D43" s="105"/>
      <c r="E43" s="105"/>
      <c r="F43" s="103"/>
      <c r="G43" s="103"/>
      <c r="H43" s="108"/>
      <c r="I43" s="99"/>
    </row>
    <row r="44" spans="1:9" s="1" customFormat="1" ht="15">
      <c r="A44" s="235"/>
      <c r="B44" s="101"/>
      <c r="C44" s="101"/>
      <c r="D44" s="101"/>
      <c r="E44" s="101"/>
      <c r="F44" s="101"/>
      <c r="G44" s="101"/>
      <c r="H44" s="102"/>
      <c r="I44" s="99"/>
    </row>
    <row r="45" spans="1:9" s="1" customFormat="1" ht="15">
      <c r="A45" s="235"/>
      <c r="B45" s="104"/>
      <c r="C45" s="104"/>
      <c r="D45" s="105"/>
      <c r="E45" s="105"/>
      <c r="F45" s="106"/>
      <c r="G45" s="106"/>
      <c r="H45" s="106"/>
      <c r="I45" s="99"/>
    </row>
    <row r="46" spans="1:9" s="1" customFormat="1" ht="15">
      <c r="A46" s="107"/>
      <c r="B46" s="103"/>
      <c r="C46" s="103"/>
      <c r="D46" s="101"/>
      <c r="E46" s="101"/>
      <c r="F46" s="101"/>
      <c r="G46" s="101"/>
      <c r="H46" s="102"/>
      <c r="I46" s="99"/>
    </row>
    <row r="47" spans="1:9" s="1" customFormat="1" ht="15">
      <c r="A47" s="107"/>
      <c r="B47" s="104"/>
      <c r="C47" s="104"/>
      <c r="D47" s="109"/>
      <c r="E47" s="109"/>
      <c r="F47" s="103"/>
      <c r="G47" s="103"/>
      <c r="H47" s="108"/>
      <c r="I47" s="99"/>
    </row>
    <row r="48" spans="1:9" s="1" customFormat="1" ht="15">
      <c r="A48" s="235"/>
      <c r="B48" s="101"/>
      <c r="C48" s="101"/>
      <c r="D48" s="101"/>
      <c r="E48" s="101"/>
      <c r="F48" s="101"/>
      <c r="G48" s="101"/>
      <c r="H48" s="102"/>
      <c r="I48" s="99"/>
    </row>
    <row r="49" spans="1:9" s="1" customFormat="1" ht="15">
      <c r="A49" s="235"/>
      <c r="B49" s="104"/>
      <c r="C49" s="104"/>
      <c r="D49" s="105"/>
      <c r="E49" s="105"/>
      <c r="F49" s="106"/>
      <c r="G49" s="106"/>
      <c r="H49" s="106"/>
      <c r="I49" s="99"/>
    </row>
    <row r="50" spans="1:9" s="1" customFormat="1" ht="15">
      <c r="A50" s="107"/>
      <c r="B50" s="103"/>
      <c r="C50" s="101"/>
      <c r="D50" s="101"/>
      <c r="E50" s="101"/>
      <c r="F50" s="101"/>
      <c r="G50" s="101"/>
      <c r="H50" s="106"/>
      <c r="I50" s="99"/>
    </row>
    <row r="51" spans="1:9" s="1" customFormat="1" ht="15">
      <c r="A51" s="107"/>
      <c r="B51" s="104"/>
      <c r="C51" s="104"/>
      <c r="D51" s="109"/>
      <c r="E51" s="109"/>
      <c r="F51" s="103"/>
      <c r="G51" s="103"/>
      <c r="H51" s="106"/>
      <c r="I51" s="99"/>
    </row>
    <row r="52" spans="1:9" s="1" customFormat="1">
      <c r="A52" s="110"/>
      <c r="B52" s="110"/>
      <c r="C52" s="110"/>
      <c r="D52" s="110"/>
      <c r="E52" s="110"/>
      <c r="F52" s="110"/>
      <c r="G52" s="110"/>
      <c r="H52" s="110"/>
      <c r="I52" s="99"/>
    </row>
    <row r="53" spans="1:9" s="1" customFormat="1">
      <c r="A53" s="110"/>
      <c r="B53" s="110"/>
      <c r="C53" s="110"/>
      <c r="D53" s="110"/>
      <c r="E53" s="110"/>
      <c r="F53" s="110"/>
      <c r="G53" s="110"/>
      <c r="H53" s="110"/>
      <c r="I53" s="99"/>
    </row>
    <row r="54" spans="1:9" s="1" customFormat="1">
      <c r="A54" s="110"/>
      <c r="B54" s="110"/>
      <c r="C54" s="110"/>
      <c r="D54" s="110"/>
      <c r="E54" s="110"/>
      <c r="F54" s="110"/>
      <c r="G54" s="110"/>
      <c r="H54" s="110"/>
      <c r="I54" s="99"/>
    </row>
    <row r="55" spans="1:9" s="1" customFormat="1">
      <c r="A55" s="110"/>
      <c r="B55" s="110"/>
      <c r="C55" s="110"/>
      <c r="D55" s="110"/>
      <c r="E55" s="110"/>
      <c r="F55" s="110"/>
      <c r="G55" s="110"/>
      <c r="H55" s="110"/>
      <c r="I55" s="99"/>
    </row>
    <row r="56" spans="1:9" s="1" customFormat="1">
      <c r="A56" s="110"/>
      <c r="B56" s="110"/>
      <c r="C56" s="110"/>
      <c r="D56" s="110"/>
      <c r="E56" s="110"/>
      <c r="F56" s="110"/>
      <c r="G56" s="110"/>
      <c r="H56" s="110"/>
      <c r="I56" s="99"/>
    </row>
    <row r="57" spans="1:9" s="1" customFormat="1">
      <c r="A57" s="110"/>
      <c r="B57" s="110"/>
      <c r="C57" s="110"/>
      <c r="D57" s="110"/>
      <c r="E57" s="110"/>
      <c r="F57" s="110"/>
      <c r="G57" s="110"/>
      <c r="H57" s="110"/>
      <c r="I57" s="99"/>
    </row>
    <row r="58" spans="1:9" s="1" customFormat="1">
      <c r="A58" s="110"/>
      <c r="B58" s="110"/>
      <c r="C58" s="110"/>
      <c r="D58" s="110"/>
      <c r="E58" s="110"/>
      <c r="F58" s="110"/>
      <c r="G58" s="110"/>
      <c r="H58" s="110"/>
      <c r="I58" s="99"/>
    </row>
    <row r="59" spans="1:9" s="1" customFormat="1">
      <c r="A59" s="111"/>
      <c r="B59" s="111"/>
      <c r="C59" s="111"/>
      <c r="D59" s="111"/>
      <c r="E59" s="111"/>
      <c r="F59" s="111"/>
      <c r="G59" s="111"/>
      <c r="H59" s="111"/>
    </row>
    <row r="60" spans="1:9" s="1" customFormat="1">
      <c r="A60" s="111"/>
      <c r="B60" s="111"/>
      <c r="C60" s="111"/>
      <c r="D60" s="111"/>
      <c r="E60" s="111"/>
      <c r="F60" s="111"/>
      <c r="G60" s="111"/>
      <c r="H60" s="111"/>
    </row>
    <row r="61" spans="1:9" s="1" customFormat="1">
      <c r="A61" s="111"/>
      <c r="B61" s="111"/>
      <c r="C61" s="111"/>
      <c r="D61" s="111"/>
      <c r="E61" s="111"/>
      <c r="F61" s="111"/>
      <c r="G61" s="111"/>
      <c r="H61" s="111"/>
    </row>
    <row r="62" spans="1:9" s="1" customFormat="1">
      <c r="A62" s="111"/>
      <c r="B62" s="111"/>
      <c r="C62" s="111"/>
      <c r="D62" s="111"/>
      <c r="E62" s="111"/>
      <c r="F62" s="111"/>
      <c r="G62" s="111"/>
      <c r="H62" s="111"/>
    </row>
    <row r="63" spans="1:9" s="1" customFormat="1">
      <c r="A63" s="111"/>
      <c r="B63" s="111"/>
      <c r="C63" s="111"/>
      <c r="D63" s="111"/>
      <c r="E63" s="111"/>
      <c r="F63" s="111"/>
      <c r="G63" s="111"/>
      <c r="H63" s="111"/>
    </row>
    <row r="64" spans="1:9" s="1" customFormat="1">
      <c r="F64" s="112"/>
    </row>
    <row r="65" spans="6:6" s="1" customFormat="1">
      <c r="F65" s="112"/>
    </row>
    <row r="66" spans="6:6" s="1" customFormat="1">
      <c r="F66" s="112"/>
    </row>
    <row r="67" spans="6:6" s="1" customFormat="1">
      <c r="F67" s="112"/>
    </row>
    <row r="68" spans="6:6" s="1" customFormat="1">
      <c r="F68" s="112"/>
    </row>
    <row r="69" spans="6:6" s="1" customFormat="1">
      <c r="F69" s="112"/>
    </row>
    <row r="70" spans="6:6" s="1" customFormat="1">
      <c r="F70" s="112"/>
    </row>
    <row r="71" spans="6:6" s="1" customFormat="1">
      <c r="F71" s="112"/>
    </row>
    <row r="72" spans="6:6" s="1" customFormat="1">
      <c r="F72" s="112"/>
    </row>
    <row r="73" spans="6:6" s="1" customFormat="1">
      <c r="F73" s="112"/>
    </row>
    <row r="74" spans="6:6" s="1" customFormat="1">
      <c r="F74" s="112"/>
    </row>
    <row r="75" spans="6:6" s="1" customFormat="1">
      <c r="F75" s="112"/>
    </row>
    <row r="76" spans="6:6" s="1" customFormat="1">
      <c r="F76" s="112"/>
    </row>
    <row r="77" spans="6:6" s="1" customFormat="1">
      <c r="F77" s="112"/>
    </row>
    <row r="78" spans="6:6" s="1" customFormat="1">
      <c r="F78" s="112"/>
    </row>
    <row r="79" spans="6:6" s="1" customFormat="1">
      <c r="F79" s="112"/>
    </row>
    <row r="80" spans="6:6" s="1" customFormat="1">
      <c r="F80" s="112"/>
    </row>
    <row r="81" spans="6:6" s="1" customFormat="1">
      <c r="F81" s="112"/>
    </row>
    <row r="82" spans="6:6" s="1" customFormat="1">
      <c r="F82" s="112"/>
    </row>
    <row r="83" spans="6:6" s="1" customFormat="1">
      <c r="F83" s="112"/>
    </row>
    <row r="84" spans="6:6" s="1" customFormat="1">
      <c r="F84" s="112"/>
    </row>
    <row r="85" spans="6:6" s="1" customFormat="1">
      <c r="F85" s="112"/>
    </row>
    <row r="86" spans="6:6" s="1" customFormat="1">
      <c r="F86" s="112"/>
    </row>
    <row r="87" spans="6:6" s="1" customFormat="1">
      <c r="F87" s="112"/>
    </row>
    <row r="88" spans="6:6" s="1" customFormat="1">
      <c r="F88" s="112"/>
    </row>
    <row r="89" spans="6:6" s="1" customFormat="1">
      <c r="F89" s="112"/>
    </row>
    <row r="90" spans="6:6" s="1" customFormat="1">
      <c r="F90" s="112"/>
    </row>
    <row r="91" spans="6:6" s="1" customFormat="1">
      <c r="F91" s="112"/>
    </row>
    <row r="92" spans="6:6" s="1" customFormat="1">
      <c r="F92" s="112"/>
    </row>
    <row r="93" spans="6:6" s="1" customFormat="1">
      <c r="F93" s="112"/>
    </row>
    <row r="94" spans="6:6" s="1" customFormat="1">
      <c r="F94" s="112"/>
    </row>
    <row r="95" spans="6:6" s="1" customFormat="1">
      <c r="F95" s="112"/>
    </row>
    <row r="96" spans="6:6" s="1" customFormat="1">
      <c r="F96" s="112"/>
    </row>
    <row r="97" spans="6:6" s="1" customFormat="1">
      <c r="F97" s="112"/>
    </row>
    <row r="98" spans="6:6" s="1" customFormat="1">
      <c r="F98" s="112"/>
    </row>
    <row r="99" spans="6:6" s="1" customFormat="1">
      <c r="F99" s="112"/>
    </row>
    <row r="100" spans="6:6" s="1" customFormat="1">
      <c r="F100" s="112"/>
    </row>
    <row r="101" spans="6:6" s="1" customFormat="1">
      <c r="F101" s="112"/>
    </row>
    <row r="102" spans="6:6" s="1" customFormat="1">
      <c r="F102" s="112"/>
    </row>
    <row r="103" spans="6:6" s="1" customFormat="1">
      <c r="F103" s="112"/>
    </row>
    <row r="104" spans="6:6" s="1" customFormat="1">
      <c r="F104" s="112"/>
    </row>
    <row r="105" spans="6:6" s="1" customFormat="1">
      <c r="F105" s="112"/>
    </row>
    <row r="106" spans="6:6" s="1" customFormat="1">
      <c r="F106" s="112"/>
    </row>
    <row r="107" spans="6:6" s="1" customFormat="1">
      <c r="F107" s="112"/>
    </row>
    <row r="108" spans="6:6" s="1" customFormat="1">
      <c r="F108" s="112"/>
    </row>
    <row r="109" spans="6:6" s="1" customFormat="1">
      <c r="F109" s="112"/>
    </row>
    <row r="110" spans="6:6" s="1" customFormat="1">
      <c r="F110" s="112"/>
    </row>
    <row r="111" spans="6:6" s="1" customFormat="1">
      <c r="F111" s="112"/>
    </row>
    <row r="112" spans="6:6" s="1" customFormat="1">
      <c r="F112" s="112"/>
    </row>
    <row r="113" spans="6:6" s="1" customFormat="1">
      <c r="F113" s="112"/>
    </row>
    <row r="114" spans="6:6" s="1" customFormat="1">
      <c r="F114" s="112"/>
    </row>
    <row r="115" spans="6:6" s="1" customFormat="1">
      <c r="F115" s="112"/>
    </row>
    <row r="116" spans="6:6" s="1" customFormat="1">
      <c r="F116" s="112"/>
    </row>
    <row r="117" spans="6:6" s="1" customFormat="1">
      <c r="F117" s="112"/>
    </row>
    <row r="118" spans="6:6" s="1" customFormat="1">
      <c r="F118" s="112"/>
    </row>
    <row r="119" spans="6:6" s="1" customFormat="1">
      <c r="F119" s="112"/>
    </row>
    <row r="120" spans="6:6" s="1" customFormat="1">
      <c r="F120" s="112"/>
    </row>
    <row r="121" spans="6:6" s="1" customFormat="1">
      <c r="F121" s="112"/>
    </row>
    <row r="122" spans="6:6" s="1" customFormat="1">
      <c r="F122" s="112"/>
    </row>
    <row r="123" spans="6:6" s="1" customFormat="1">
      <c r="F123" s="112"/>
    </row>
    <row r="124" spans="6:6" s="1" customFormat="1">
      <c r="F124" s="112"/>
    </row>
    <row r="125" spans="6:6" s="1" customFormat="1">
      <c r="F125" s="112"/>
    </row>
    <row r="126" spans="6:6" s="1" customFormat="1">
      <c r="F126" s="112"/>
    </row>
    <row r="127" spans="6:6" s="1" customFormat="1">
      <c r="F127" s="112"/>
    </row>
    <row r="128" spans="6:6" s="1" customFormat="1">
      <c r="F128" s="112"/>
    </row>
    <row r="129" spans="6:6" s="1" customFormat="1">
      <c r="F129" s="112"/>
    </row>
    <row r="130" spans="6:6" s="1" customFormat="1">
      <c r="F130" s="112"/>
    </row>
    <row r="131" spans="6:6" s="1" customFormat="1">
      <c r="F131" s="112"/>
    </row>
    <row r="132" spans="6:6" s="1" customFormat="1">
      <c r="F132" s="112"/>
    </row>
    <row r="133" spans="6:6" s="1" customFormat="1">
      <c r="F133" s="112"/>
    </row>
    <row r="134" spans="6:6" s="1" customFormat="1">
      <c r="F134" s="112"/>
    </row>
    <row r="135" spans="6:6" s="1" customFormat="1">
      <c r="F135" s="112"/>
    </row>
    <row r="136" spans="6:6" s="1" customFormat="1">
      <c r="F136" s="112"/>
    </row>
    <row r="137" spans="6:6" s="1" customFormat="1">
      <c r="F137" s="112"/>
    </row>
    <row r="138" spans="6:6" s="1" customFormat="1">
      <c r="F138" s="112"/>
    </row>
    <row r="139" spans="6:6" s="1" customFormat="1">
      <c r="F139" s="112"/>
    </row>
    <row r="140" spans="6:6" s="1" customFormat="1">
      <c r="F140" s="112"/>
    </row>
    <row r="141" spans="6:6" s="1" customFormat="1">
      <c r="F141" s="112"/>
    </row>
    <row r="142" spans="6:6" s="1" customFormat="1">
      <c r="F142" s="112"/>
    </row>
    <row r="143" spans="6:6" s="1" customFormat="1">
      <c r="F143" s="112"/>
    </row>
    <row r="144" spans="6:6" s="1" customFormat="1">
      <c r="F144" s="112"/>
    </row>
    <row r="145" spans="6:6" s="1" customFormat="1">
      <c r="F145" s="112"/>
    </row>
    <row r="146" spans="6:6" s="1" customFormat="1">
      <c r="F146" s="112"/>
    </row>
    <row r="147" spans="6:6" s="1" customFormat="1">
      <c r="F147" s="112"/>
    </row>
    <row r="148" spans="6:6" s="1" customFormat="1">
      <c r="F148" s="112"/>
    </row>
    <row r="149" spans="6:6" s="1" customFormat="1">
      <c r="F149" s="112"/>
    </row>
    <row r="150" spans="6:6" s="1" customFormat="1">
      <c r="F150" s="112"/>
    </row>
    <row r="151" spans="6:6" s="1" customFormat="1">
      <c r="F151" s="112"/>
    </row>
    <row r="152" spans="6:6" s="1" customFormat="1">
      <c r="F152" s="112"/>
    </row>
    <row r="153" spans="6:6" s="1" customFormat="1">
      <c r="F153" s="112"/>
    </row>
    <row r="154" spans="6:6" s="1" customFormat="1">
      <c r="F154" s="112"/>
    </row>
    <row r="155" spans="6:6" s="1" customFormat="1">
      <c r="F155" s="112"/>
    </row>
    <row r="156" spans="6:6" s="1" customFormat="1">
      <c r="F156" s="112"/>
    </row>
    <row r="157" spans="6:6" s="1" customFormat="1">
      <c r="F157" s="112"/>
    </row>
    <row r="158" spans="6:6" s="1" customFormat="1">
      <c r="F158" s="112"/>
    </row>
    <row r="159" spans="6:6" s="1" customFormat="1">
      <c r="F159" s="112"/>
    </row>
    <row r="160" spans="6:6" s="1" customFormat="1">
      <c r="F160" s="112"/>
    </row>
    <row r="161" spans="6:6" s="1" customFormat="1">
      <c r="F161" s="112"/>
    </row>
    <row r="162" spans="6:6" s="1" customFormat="1">
      <c r="F162" s="112"/>
    </row>
    <row r="163" spans="6:6" s="1" customFormat="1">
      <c r="F163" s="112"/>
    </row>
    <row r="164" spans="6:6" s="1" customFormat="1">
      <c r="F164" s="112"/>
    </row>
    <row r="165" spans="6:6" s="1" customFormat="1">
      <c r="F165" s="112"/>
    </row>
    <row r="166" spans="6:6" s="1" customFormat="1">
      <c r="F166" s="112"/>
    </row>
    <row r="167" spans="6:6" s="1" customFormat="1">
      <c r="F167" s="112"/>
    </row>
    <row r="168" spans="6:6" s="1" customFormat="1">
      <c r="F168" s="112"/>
    </row>
    <row r="169" spans="6:6" s="1" customFormat="1">
      <c r="F169" s="112"/>
    </row>
    <row r="170" spans="6:6" s="1" customFormat="1">
      <c r="F170" s="112"/>
    </row>
    <row r="171" spans="6:6" s="1" customFormat="1">
      <c r="F171" s="112"/>
    </row>
    <row r="172" spans="6:6" s="1" customFormat="1">
      <c r="F172" s="112"/>
    </row>
    <row r="173" spans="6:6" s="1" customFormat="1">
      <c r="F173" s="112"/>
    </row>
    <row r="174" spans="6:6" s="1" customFormat="1">
      <c r="F174" s="112"/>
    </row>
    <row r="175" spans="6:6" s="1" customFormat="1">
      <c r="F175" s="112"/>
    </row>
    <row r="176" spans="6:6" s="1" customFormat="1">
      <c r="F176" s="112"/>
    </row>
    <row r="177" spans="6:6" s="1" customFormat="1">
      <c r="F177" s="112"/>
    </row>
    <row r="178" spans="6:6" s="1" customFormat="1">
      <c r="F178" s="112"/>
    </row>
    <row r="179" spans="6:6" s="1" customFormat="1">
      <c r="F179" s="112"/>
    </row>
    <row r="180" spans="6:6" s="1" customFormat="1">
      <c r="F180" s="112"/>
    </row>
    <row r="181" spans="6:6" s="1" customFormat="1">
      <c r="F181" s="112"/>
    </row>
    <row r="182" spans="6:6" s="1" customFormat="1">
      <c r="F182" s="112"/>
    </row>
    <row r="183" spans="6:6" s="1" customFormat="1">
      <c r="F183" s="112"/>
    </row>
    <row r="184" spans="6:6" s="1" customFormat="1">
      <c r="F184" s="112"/>
    </row>
    <row r="185" spans="6:6" s="1" customFormat="1">
      <c r="F185" s="112"/>
    </row>
    <row r="186" spans="6:6" s="1" customFormat="1">
      <c r="F186" s="112"/>
    </row>
    <row r="187" spans="6:6" s="1" customFormat="1">
      <c r="F187" s="112"/>
    </row>
    <row r="188" spans="6:6" s="1" customFormat="1">
      <c r="F188" s="112"/>
    </row>
    <row r="189" spans="6:6" s="1" customFormat="1">
      <c r="F189" s="112"/>
    </row>
    <row r="190" spans="6:6" s="1" customFormat="1">
      <c r="F190" s="112"/>
    </row>
    <row r="191" spans="6:6" s="1" customFormat="1">
      <c r="F191" s="112"/>
    </row>
    <row r="192" spans="6:6" s="1" customFormat="1">
      <c r="F192" s="112"/>
    </row>
    <row r="193" spans="6:6" s="1" customFormat="1">
      <c r="F193" s="112"/>
    </row>
    <row r="194" spans="6:6" s="1" customFormat="1">
      <c r="F194" s="112"/>
    </row>
    <row r="195" spans="6:6" s="1" customFormat="1">
      <c r="F195" s="112"/>
    </row>
    <row r="196" spans="6:6" s="1" customFormat="1">
      <c r="F196" s="112"/>
    </row>
    <row r="197" spans="6:6" s="1" customFormat="1">
      <c r="F197" s="112"/>
    </row>
    <row r="198" spans="6:6" s="1" customFormat="1">
      <c r="F198" s="112"/>
    </row>
    <row r="199" spans="6:6" s="1" customFormat="1">
      <c r="F199" s="112"/>
    </row>
    <row r="200" spans="6:6" s="1" customFormat="1">
      <c r="F200" s="112"/>
    </row>
    <row r="201" spans="6:6" s="1" customFormat="1">
      <c r="F201" s="112"/>
    </row>
    <row r="202" spans="6:6" s="1" customFormat="1">
      <c r="F202" s="112"/>
    </row>
    <row r="203" spans="6:6" s="1" customFormat="1">
      <c r="F203" s="112"/>
    </row>
    <row r="204" spans="6:6" s="1" customFormat="1">
      <c r="F204" s="112"/>
    </row>
    <row r="205" spans="6:6" s="1" customFormat="1">
      <c r="F205" s="112"/>
    </row>
    <row r="206" spans="6:6" s="1" customFormat="1">
      <c r="F206" s="112"/>
    </row>
    <row r="207" spans="6:6" s="1" customFormat="1">
      <c r="F207" s="112"/>
    </row>
    <row r="208" spans="6:6" s="1" customFormat="1">
      <c r="F208" s="112"/>
    </row>
    <row r="209" spans="6:6" s="1" customFormat="1">
      <c r="F209" s="112"/>
    </row>
    <row r="210" spans="6:6" s="1" customFormat="1">
      <c r="F210" s="112"/>
    </row>
    <row r="211" spans="6:6" s="1" customFormat="1">
      <c r="F211" s="112"/>
    </row>
    <row r="212" spans="6:6" s="1" customFormat="1">
      <c r="F212" s="112"/>
    </row>
    <row r="213" spans="6:6" s="1" customFormat="1">
      <c r="F213" s="112"/>
    </row>
    <row r="214" spans="6:6" s="1" customFormat="1">
      <c r="F214" s="112"/>
    </row>
    <row r="215" spans="6:6" s="1" customFormat="1">
      <c r="F215" s="112"/>
    </row>
    <row r="216" spans="6:6" s="1" customFormat="1">
      <c r="F216" s="112"/>
    </row>
    <row r="217" spans="6:6" s="1" customFormat="1">
      <c r="F217" s="112"/>
    </row>
    <row r="218" spans="6:6" s="1" customFormat="1">
      <c r="F218" s="112"/>
    </row>
    <row r="219" spans="6:6" s="1" customFormat="1">
      <c r="F219" s="112"/>
    </row>
    <row r="220" spans="6:6" s="1" customFormat="1">
      <c r="F220" s="112"/>
    </row>
    <row r="221" spans="6:6" s="1" customFormat="1">
      <c r="F221" s="112"/>
    </row>
    <row r="222" spans="6:6" s="1" customFormat="1">
      <c r="F222" s="112"/>
    </row>
    <row r="223" spans="6:6" s="1" customFormat="1">
      <c r="F223" s="112"/>
    </row>
    <row r="224" spans="6:6" s="1" customFormat="1">
      <c r="F224" s="112"/>
    </row>
    <row r="225" spans="6:6" s="1" customFormat="1">
      <c r="F225" s="112"/>
    </row>
    <row r="226" spans="6:6" s="1" customFormat="1">
      <c r="F226" s="112"/>
    </row>
    <row r="227" spans="6:6" s="1" customFormat="1">
      <c r="F227" s="112"/>
    </row>
    <row r="228" spans="6:6" s="1" customFormat="1">
      <c r="F228" s="112"/>
    </row>
    <row r="229" spans="6:6" s="1" customFormat="1">
      <c r="F229" s="112"/>
    </row>
    <row r="230" spans="6:6" s="1" customFormat="1">
      <c r="F230" s="112"/>
    </row>
    <row r="231" spans="6:6" s="1" customFormat="1">
      <c r="F231" s="112"/>
    </row>
    <row r="232" spans="6:6" s="1" customFormat="1">
      <c r="F232" s="112"/>
    </row>
    <row r="233" spans="6:6" s="1" customFormat="1">
      <c r="F233" s="112"/>
    </row>
    <row r="234" spans="6:6" s="1" customFormat="1">
      <c r="F234" s="112"/>
    </row>
    <row r="235" spans="6:6" s="1" customFormat="1">
      <c r="F235" s="112"/>
    </row>
    <row r="236" spans="6:6" s="1" customFormat="1">
      <c r="F236" s="112"/>
    </row>
    <row r="237" spans="6:6" s="1" customFormat="1">
      <c r="F237" s="112"/>
    </row>
    <row r="238" spans="6:6" s="1" customFormat="1">
      <c r="F238" s="112"/>
    </row>
    <row r="239" spans="6:6" s="1" customFormat="1">
      <c r="F239" s="112"/>
    </row>
    <row r="240" spans="6:6" s="1" customFormat="1">
      <c r="F240" s="112"/>
    </row>
    <row r="241" spans="6:6" s="1" customFormat="1">
      <c r="F241" s="112"/>
    </row>
    <row r="242" spans="6:6" s="1" customFormat="1">
      <c r="F242" s="112"/>
    </row>
    <row r="243" spans="6:6" s="1" customFormat="1">
      <c r="F243" s="112"/>
    </row>
    <row r="244" spans="6:6" s="1" customFormat="1">
      <c r="F244" s="112"/>
    </row>
    <row r="245" spans="6:6" s="1" customFormat="1">
      <c r="F245" s="112"/>
    </row>
    <row r="246" spans="6:6" s="1" customFormat="1">
      <c r="F246" s="112"/>
    </row>
    <row r="247" spans="6:6" s="1" customFormat="1">
      <c r="F247" s="112"/>
    </row>
    <row r="248" spans="6:6" s="1" customFormat="1">
      <c r="F248" s="112"/>
    </row>
    <row r="249" spans="6:6" s="1" customFormat="1">
      <c r="F249" s="112"/>
    </row>
    <row r="250" spans="6:6" s="1" customFormat="1">
      <c r="F250" s="112"/>
    </row>
    <row r="251" spans="6:6" s="1" customFormat="1">
      <c r="F251" s="112"/>
    </row>
    <row r="252" spans="6:6" s="1" customFormat="1">
      <c r="F252" s="112"/>
    </row>
    <row r="253" spans="6:6" s="1" customFormat="1">
      <c r="F253" s="112"/>
    </row>
    <row r="254" spans="6:6" s="1" customFormat="1">
      <c r="F254" s="112"/>
    </row>
    <row r="255" spans="6:6" s="1" customFormat="1">
      <c r="F255" s="112"/>
    </row>
    <row r="256" spans="6:6" s="1" customFormat="1">
      <c r="F256" s="112"/>
    </row>
    <row r="257" spans="6:6" s="1" customFormat="1">
      <c r="F257" s="112"/>
    </row>
    <row r="258" spans="6:6" s="1" customFormat="1">
      <c r="F258" s="112"/>
    </row>
    <row r="259" spans="6:6" s="1" customFormat="1">
      <c r="F259" s="112"/>
    </row>
    <row r="260" spans="6:6" s="1" customFormat="1">
      <c r="F260" s="112"/>
    </row>
    <row r="261" spans="6:6" s="1" customFormat="1">
      <c r="F261" s="112"/>
    </row>
    <row r="262" spans="6:6" s="1" customFormat="1">
      <c r="F262" s="112"/>
    </row>
    <row r="263" spans="6:6" s="1" customFormat="1">
      <c r="F263" s="112"/>
    </row>
    <row r="264" spans="6:6" s="1" customFormat="1">
      <c r="F264" s="112"/>
    </row>
    <row r="265" spans="6:6" s="1" customFormat="1">
      <c r="F265" s="112"/>
    </row>
    <row r="266" spans="6:6" s="1" customFormat="1">
      <c r="F266" s="112"/>
    </row>
    <row r="267" spans="6:6" s="1" customFormat="1">
      <c r="F267" s="112"/>
    </row>
    <row r="268" spans="6:6" s="1" customFormat="1">
      <c r="F268" s="112"/>
    </row>
    <row r="269" spans="6:6" s="1" customFormat="1">
      <c r="F269" s="112"/>
    </row>
    <row r="270" spans="6:6" s="1" customFormat="1">
      <c r="F270" s="112"/>
    </row>
    <row r="271" spans="6:6" s="1" customFormat="1">
      <c r="F271" s="112"/>
    </row>
    <row r="272" spans="6:6" s="1" customFormat="1">
      <c r="F272" s="112"/>
    </row>
    <row r="273" spans="6:6" s="1" customFormat="1">
      <c r="F273" s="112"/>
    </row>
    <row r="274" spans="6:6" s="1" customFormat="1">
      <c r="F274" s="112"/>
    </row>
    <row r="275" spans="6:6" s="1" customFormat="1">
      <c r="F275" s="112"/>
    </row>
    <row r="276" spans="6:6" s="1" customFormat="1">
      <c r="F276" s="112"/>
    </row>
    <row r="277" spans="6:6" s="1" customFormat="1">
      <c r="F277" s="112"/>
    </row>
    <row r="278" spans="6:6" s="1" customFormat="1">
      <c r="F278" s="112"/>
    </row>
    <row r="279" spans="6:6" s="1" customFormat="1">
      <c r="F279" s="112"/>
    </row>
    <row r="280" spans="6:6" s="1" customFormat="1">
      <c r="F280" s="112"/>
    </row>
    <row r="281" spans="6:6" s="1" customFormat="1">
      <c r="F281" s="112"/>
    </row>
    <row r="282" spans="6:6" s="1" customFormat="1">
      <c r="F282" s="112"/>
    </row>
    <row r="283" spans="6:6" s="1" customFormat="1">
      <c r="F283" s="112"/>
    </row>
    <row r="284" spans="6:6" s="1" customFormat="1">
      <c r="F284" s="112"/>
    </row>
    <row r="285" spans="6:6" s="1" customFormat="1">
      <c r="F285" s="112"/>
    </row>
    <row r="286" spans="6:6" s="1" customFormat="1">
      <c r="F286" s="112"/>
    </row>
    <row r="287" spans="6:6" s="1" customFormat="1">
      <c r="F287" s="112"/>
    </row>
    <row r="288" spans="6:6" s="1" customFormat="1">
      <c r="F288" s="112"/>
    </row>
    <row r="289" spans="6:6" s="1" customFormat="1">
      <c r="F289" s="112"/>
    </row>
    <row r="290" spans="6:6" s="1" customFormat="1">
      <c r="F290" s="112"/>
    </row>
    <row r="291" spans="6:6" s="1" customFormat="1">
      <c r="F291" s="112"/>
    </row>
    <row r="292" spans="6:6" s="1" customFormat="1">
      <c r="F292" s="112"/>
    </row>
    <row r="293" spans="6:6" s="1" customFormat="1">
      <c r="F293" s="112"/>
    </row>
    <row r="294" spans="6:6" s="1" customFormat="1">
      <c r="F294" s="112"/>
    </row>
    <row r="295" spans="6:6" s="1" customFormat="1">
      <c r="F295" s="112"/>
    </row>
    <row r="296" spans="6:6" s="1" customFormat="1">
      <c r="F296" s="112"/>
    </row>
    <row r="297" spans="6:6" s="1" customFormat="1">
      <c r="F297" s="112"/>
    </row>
    <row r="298" spans="6:6" s="1" customFormat="1">
      <c r="F298" s="112"/>
    </row>
    <row r="299" spans="6:6" s="1" customFormat="1">
      <c r="F299" s="112"/>
    </row>
    <row r="300" spans="6:6" s="1" customFormat="1">
      <c r="F300" s="112"/>
    </row>
    <row r="301" spans="6:6" s="1" customFormat="1">
      <c r="F301" s="112"/>
    </row>
    <row r="302" spans="6:6" s="1" customFormat="1">
      <c r="F302" s="112"/>
    </row>
    <row r="303" spans="6:6" s="1" customFormat="1">
      <c r="F303" s="112"/>
    </row>
    <row r="304" spans="6:6" s="1" customFormat="1">
      <c r="F304" s="112"/>
    </row>
    <row r="305" spans="6:6" s="1" customFormat="1">
      <c r="F305" s="112"/>
    </row>
    <row r="306" spans="6:6" s="1" customFormat="1">
      <c r="F306" s="112"/>
    </row>
    <row r="307" spans="6:6" s="1" customFormat="1">
      <c r="F307" s="112"/>
    </row>
    <row r="308" spans="6:6" s="1" customFormat="1">
      <c r="F308" s="112"/>
    </row>
    <row r="309" spans="6:6" s="1" customFormat="1">
      <c r="F309" s="112"/>
    </row>
    <row r="310" spans="6:6" s="1" customFormat="1">
      <c r="F310" s="112"/>
    </row>
    <row r="311" spans="6:6" s="1" customFormat="1">
      <c r="F311" s="112"/>
    </row>
    <row r="312" spans="6:6" s="1" customFormat="1">
      <c r="F312" s="112"/>
    </row>
    <row r="313" spans="6:6" s="1" customFormat="1">
      <c r="F313" s="112"/>
    </row>
    <row r="314" spans="6:6" s="1" customFormat="1">
      <c r="F314" s="112"/>
    </row>
    <row r="315" spans="6:6" s="1" customFormat="1">
      <c r="F315" s="112"/>
    </row>
    <row r="316" spans="6:6" s="1" customFormat="1">
      <c r="F316" s="112"/>
    </row>
    <row r="317" spans="6:6" s="1" customFormat="1">
      <c r="F317" s="112"/>
    </row>
    <row r="318" spans="6:6" s="1" customFormat="1">
      <c r="F318" s="112"/>
    </row>
    <row r="319" spans="6:6" s="1" customFormat="1">
      <c r="F319" s="112"/>
    </row>
    <row r="320" spans="6:6" s="1" customFormat="1">
      <c r="F320" s="112"/>
    </row>
    <row r="321" spans="6:6" s="1" customFormat="1">
      <c r="F321" s="112"/>
    </row>
    <row r="322" spans="6:6" s="1" customFormat="1">
      <c r="F322" s="112"/>
    </row>
    <row r="323" spans="6:6" s="1" customFormat="1">
      <c r="F323" s="112"/>
    </row>
    <row r="324" spans="6:6" s="1" customFormat="1">
      <c r="F324" s="112"/>
    </row>
    <row r="325" spans="6:6" s="1" customFormat="1">
      <c r="F325" s="112"/>
    </row>
    <row r="326" spans="6:6" s="1" customFormat="1">
      <c r="F326" s="112"/>
    </row>
    <row r="327" spans="6:6" s="1" customFormat="1">
      <c r="F327" s="112"/>
    </row>
    <row r="328" spans="6:6" s="1" customFormat="1">
      <c r="F328" s="112"/>
    </row>
    <row r="329" spans="6:6" s="1" customFormat="1">
      <c r="F329" s="112"/>
    </row>
    <row r="330" spans="6:6" s="1" customFormat="1">
      <c r="F330" s="112"/>
    </row>
    <row r="331" spans="6:6" s="1" customFormat="1">
      <c r="F331" s="112"/>
    </row>
    <row r="332" spans="6:6" s="1" customFormat="1">
      <c r="F332" s="112"/>
    </row>
    <row r="333" spans="6:6" s="1" customFormat="1">
      <c r="F333" s="112"/>
    </row>
    <row r="334" spans="6:6" s="1" customFormat="1">
      <c r="F334" s="112"/>
    </row>
    <row r="335" spans="6:6" s="1" customFormat="1">
      <c r="F335" s="112"/>
    </row>
    <row r="336" spans="6:6" s="1" customFormat="1">
      <c r="F336" s="112"/>
    </row>
    <row r="337" spans="6:6" s="1" customFormat="1">
      <c r="F337" s="112"/>
    </row>
    <row r="338" spans="6:6" s="1" customFormat="1">
      <c r="F338" s="112"/>
    </row>
    <row r="339" spans="6:6" s="1" customFormat="1">
      <c r="F339" s="112"/>
    </row>
    <row r="340" spans="6:6" s="1" customFormat="1">
      <c r="F340" s="112"/>
    </row>
    <row r="341" spans="6:6" s="1" customFormat="1">
      <c r="F341" s="112"/>
    </row>
    <row r="342" spans="6:6" s="1" customFormat="1">
      <c r="F342" s="112"/>
    </row>
    <row r="343" spans="6:6" s="1" customFormat="1">
      <c r="F343" s="112"/>
    </row>
    <row r="344" spans="6:6" s="1" customFormat="1">
      <c r="F344" s="112"/>
    </row>
    <row r="345" spans="6:6" s="1" customFormat="1">
      <c r="F345" s="112"/>
    </row>
    <row r="346" spans="6:6" s="1" customFormat="1">
      <c r="F346" s="112"/>
    </row>
    <row r="347" spans="6:6" s="1" customFormat="1">
      <c r="F347" s="112"/>
    </row>
    <row r="348" spans="6:6" s="1" customFormat="1">
      <c r="F348" s="112"/>
    </row>
    <row r="349" spans="6:6" s="1" customFormat="1">
      <c r="F349" s="112"/>
    </row>
    <row r="350" spans="6:6" s="1" customFormat="1">
      <c r="F350" s="112"/>
    </row>
    <row r="351" spans="6:6" s="1" customFormat="1">
      <c r="F351" s="112"/>
    </row>
    <row r="352" spans="6:6" s="1" customFormat="1">
      <c r="F352" s="112"/>
    </row>
    <row r="353" spans="6:6" s="1" customFormat="1">
      <c r="F353" s="112"/>
    </row>
    <row r="354" spans="6:6" s="1" customFormat="1">
      <c r="F354" s="112"/>
    </row>
    <row r="355" spans="6:6" s="1" customFormat="1">
      <c r="F355" s="112"/>
    </row>
    <row r="356" spans="6:6" s="1" customFormat="1">
      <c r="F356" s="112"/>
    </row>
    <row r="357" spans="6:6" s="1" customFormat="1">
      <c r="F357" s="112"/>
    </row>
    <row r="358" spans="6:6" s="1" customFormat="1">
      <c r="F358" s="112"/>
    </row>
    <row r="359" spans="6:6" s="1" customFormat="1">
      <c r="F359" s="112"/>
    </row>
    <row r="360" spans="6:6" s="1" customFormat="1">
      <c r="F360" s="112"/>
    </row>
    <row r="361" spans="6:6" s="1" customFormat="1">
      <c r="F361" s="112"/>
    </row>
    <row r="362" spans="6:6" s="1" customFormat="1">
      <c r="F362" s="112"/>
    </row>
    <row r="363" spans="6:6" s="1" customFormat="1">
      <c r="F363" s="112"/>
    </row>
    <row r="364" spans="6:6" s="1" customFormat="1">
      <c r="F364" s="112"/>
    </row>
    <row r="365" spans="6:6" s="1" customFormat="1">
      <c r="F365" s="112"/>
    </row>
    <row r="366" spans="6:6" s="1" customFormat="1">
      <c r="F366" s="112"/>
    </row>
    <row r="367" spans="6:6" s="1" customFormat="1">
      <c r="F367" s="112"/>
    </row>
    <row r="368" spans="6:6" s="1" customFormat="1">
      <c r="F368" s="112"/>
    </row>
    <row r="369" spans="6:6" s="1" customFormat="1">
      <c r="F369" s="112"/>
    </row>
    <row r="370" spans="6:6" s="1" customFormat="1">
      <c r="F370" s="112"/>
    </row>
    <row r="371" spans="6:6" s="1" customFormat="1">
      <c r="F371" s="112"/>
    </row>
    <row r="372" spans="6:6" s="1" customFormat="1">
      <c r="F372" s="112"/>
    </row>
    <row r="373" spans="6:6" s="1" customFormat="1">
      <c r="F373" s="112"/>
    </row>
    <row r="374" spans="6:6" s="1" customFormat="1">
      <c r="F374" s="112"/>
    </row>
    <row r="375" spans="6:6" s="1" customFormat="1">
      <c r="F375" s="112"/>
    </row>
    <row r="376" spans="6:6" s="1" customFormat="1">
      <c r="F376" s="112"/>
    </row>
    <row r="377" spans="6:6" s="1" customFormat="1">
      <c r="F377" s="112"/>
    </row>
    <row r="378" spans="6:6" s="1" customFormat="1">
      <c r="F378" s="112"/>
    </row>
    <row r="379" spans="6:6" s="1" customFormat="1">
      <c r="F379" s="112"/>
    </row>
    <row r="380" spans="6:6" s="1" customFormat="1">
      <c r="F380" s="112"/>
    </row>
    <row r="381" spans="6:6" s="1" customFormat="1">
      <c r="F381" s="112"/>
    </row>
    <row r="382" spans="6:6" s="1" customFormat="1">
      <c r="F382" s="112"/>
    </row>
    <row r="383" spans="6:6" s="1" customFormat="1">
      <c r="F383" s="112"/>
    </row>
    <row r="384" spans="6:6" s="1" customFormat="1">
      <c r="F384" s="112"/>
    </row>
    <row r="385" spans="6:6" s="1" customFormat="1">
      <c r="F385" s="112"/>
    </row>
    <row r="386" spans="6:6" s="1" customFormat="1">
      <c r="F386" s="112"/>
    </row>
    <row r="387" spans="6:6" s="1" customFormat="1">
      <c r="F387" s="112"/>
    </row>
    <row r="388" spans="6:6" s="1" customFormat="1">
      <c r="F388" s="112"/>
    </row>
    <row r="389" spans="6:6" s="1" customFormat="1">
      <c r="F389" s="112"/>
    </row>
    <row r="390" spans="6:6" s="1" customFormat="1">
      <c r="F390" s="112"/>
    </row>
    <row r="391" spans="6:6" s="1" customFormat="1">
      <c r="F391" s="112"/>
    </row>
    <row r="392" spans="6:6" s="1" customFormat="1">
      <c r="F392" s="112"/>
    </row>
    <row r="393" spans="6:6" s="1" customFormat="1">
      <c r="F393" s="112"/>
    </row>
    <row r="394" spans="6:6" s="1" customFormat="1">
      <c r="F394" s="112"/>
    </row>
    <row r="395" spans="6:6" s="1" customFormat="1">
      <c r="F395" s="112"/>
    </row>
    <row r="396" spans="6:6" s="1" customFormat="1">
      <c r="F396" s="112"/>
    </row>
    <row r="397" spans="6:6" s="1" customFormat="1">
      <c r="F397" s="112"/>
    </row>
    <row r="398" spans="6:6" s="1" customFormat="1">
      <c r="F398" s="112"/>
    </row>
    <row r="399" spans="6:6" s="1" customFormat="1">
      <c r="F399" s="112"/>
    </row>
    <row r="400" spans="6:6" s="1" customFormat="1">
      <c r="F400" s="112"/>
    </row>
    <row r="401" spans="6:6" s="1" customFormat="1">
      <c r="F401" s="112"/>
    </row>
    <row r="402" spans="6:6" s="1" customFormat="1">
      <c r="F402" s="112"/>
    </row>
    <row r="403" spans="6:6" s="1" customFormat="1">
      <c r="F403" s="112"/>
    </row>
    <row r="404" spans="6:6" s="1" customFormat="1">
      <c r="F404" s="112"/>
    </row>
    <row r="405" spans="6:6" s="1" customFormat="1">
      <c r="F405" s="112"/>
    </row>
    <row r="406" spans="6:6" s="1" customFormat="1">
      <c r="F406" s="112"/>
    </row>
    <row r="407" spans="6:6" s="1" customFormat="1">
      <c r="F407" s="112"/>
    </row>
    <row r="408" spans="6:6" s="1" customFormat="1">
      <c r="F408" s="112"/>
    </row>
    <row r="409" spans="6:6" s="1" customFormat="1">
      <c r="F409" s="112"/>
    </row>
    <row r="410" spans="6:6" s="1" customFormat="1">
      <c r="F410" s="112"/>
    </row>
    <row r="411" spans="6:6" s="1" customFormat="1">
      <c r="F411" s="112"/>
    </row>
    <row r="412" spans="6:6" s="1" customFormat="1">
      <c r="F412" s="112"/>
    </row>
    <row r="413" spans="6:6" s="1" customFormat="1">
      <c r="F413" s="112"/>
    </row>
    <row r="414" spans="6:6" s="1" customFormat="1">
      <c r="F414" s="112"/>
    </row>
    <row r="415" spans="6:6" s="1" customFormat="1">
      <c r="F415" s="112"/>
    </row>
    <row r="416" spans="6:6" s="1" customFormat="1">
      <c r="F416" s="112"/>
    </row>
    <row r="417" spans="6:6" s="1" customFormat="1">
      <c r="F417" s="112"/>
    </row>
    <row r="418" spans="6:6" s="1" customFormat="1">
      <c r="F418" s="112"/>
    </row>
    <row r="419" spans="6:6" s="1" customFormat="1">
      <c r="F419" s="112"/>
    </row>
    <row r="420" spans="6:6" s="1" customFormat="1">
      <c r="F420" s="112"/>
    </row>
    <row r="421" spans="6:6" s="1" customFormat="1">
      <c r="F421" s="112"/>
    </row>
    <row r="422" spans="6:6" s="1" customFormat="1">
      <c r="F422" s="112"/>
    </row>
    <row r="423" spans="6:6" s="1" customFormat="1">
      <c r="F423" s="112"/>
    </row>
    <row r="424" spans="6:6" s="1" customFormat="1">
      <c r="F424" s="112"/>
    </row>
    <row r="425" spans="6:6" s="1" customFormat="1">
      <c r="F425" s="112"/>
    </row>
    <row r="426" spans="6:6" s="1" customFormat="1">
      <c r="F426" s="112"/>
    </row>
    <row r="427" spans="6:6" s="1" customFormat="1">
      <c r="F427" s="112"/>
    </row>
    <row r="428" spans="6:6" s="1" customFormat="1">
      <c r="F428" s="112"/>
    </row>
    <row r="429" spans="6:6" s="1" customFormat="1">
      <c r="F429" s="112"/>
    </row>
    <row r="430" spans="6:6" s="1" customFormat="1">
      <c r="F430" s="112"/>
    </row>
    <row r="431" spans="6:6" s="1" customFormat="1">
      <c r="F431" s="112"/>
    </row>
    <row r="432" spans="6:6" s="1" customFormat="1">
      <c r="F432" s="112"/>
    </row>
    <row r="433" spans="6:6" s="1" customFormat="1">
      <c r="F433" s="112"/>
    </row>
    <row r="434" spans="6:6" s="1" customFormat="1">
      <c r="F434" s="112"/>
    </row>
    <row r="435" spans="6:6" s="1" customFormat="1">
      <c r="F435" s="112"/>
    </row>
    <row r="436" spans="6:6" s="1" customFormat="1">
      <c r="F436" s="112"/>
    </row>
    <row r="437" spans="6:6" s="1" customFormat="1">
      <c r="F437" s="112"/>
    </row>
    <row r="438" spans="6:6" s="1" customFormat="1">
      <c r="F438" s="112"/>
    </row>
    <row r="439" spans="6:6" s="1" customFormat="1">
      <c r="F439" s="112"/>
    </row>
    <row r="440" spans="6:6" s="1" customFormat="1">
      <c r="F440" s="112"/>
    </row>
    <row r="441" spans="6:6" s="1" customFormat="1">
      <c r="F441" s="112"/>
    </row>
    <row r="442" spans="6:6" s="1" customFormat="1">
      <c r="F442" s="112"/>
    </row>
    <row r="443" spans="6:6" s="1" customFormat="1">
      <c r="F443" s="112"/>
    </row>
    <row r="444" spans="6:6" s="1" customFormat="1">
      <c r="F444" s="112"/>
    </row>
    <row r="445" spans="6:6" s="1" customFormat="1">
      <c r="F445" s="112"/>
    </row>
    <row r="446" spans="6:6" s="1" customFormat="1">
      <c r="F446" s="112"/>
    </row>
    <row r="447" spans="6:6" s="1" customFormat="1">
      <c r="F447" s="112"/>
    </row>
    <row r="448" spans="6:6" s="1" customFormat="1">
      <c r="F448" s="112"/>
    </row>
    <row r="449" spans="6:6" s="1" customFormat="1">
      <c r="F449" s="112"/>
    </row>
    <row r="450" spans="6:6" s="1" customFormat="1">
      <c r="F450" s="112"/>
    </row>
    <row r="451" spans="6:6" s="1" customFormat="1">
      <c r="F451" s="112"/>
    </row>
    <row r="452" spans="6:6" s="1" customFormat="1">
      <c r="F452" s="112"/>
    </row>
    <row r="453" spans="6:6" s="1" customFormat="1">
      <c r="F453" s="112"/>
    </row>
    <row r="454" spans="6:6" s="1" customFormat="1">
      <c r="F454" s="112"/>
    </row>
    <row r="455" spans="6:6" s="1" customFormat="1">
      <c r="F455" s="112"/>
    </row>
    <row r="456" spans="6:6" s="1" customFormat="1">
      <c r="F456" s="112"/>
    </row>
    <row r="457" spans="6:6" s="1" customFormat="1">
      <c r="F457" s="112"/>
    </row>
    <row r="458" spans="6:6" s="1" customFormat="1">
      <c r="F458" s="112"/>
    </row>
    <row r="459" spans="6:6" s="1" customFormat="1">
      <c r="F459" s="112"/>
    </row>
    <row r="460" spans="6:6" s="1" customFormat="1">
      <c r="F460" s="112"/>
    </row>
    <row r="461" spans="6:6" s="1" customFormat="1">
      <c r="F461" s="112"/>
    </row>
    <row r="462" spans="6:6" s="1" customFormat="1">
      <c r="F462" s="112"/>
    </row>
    <row r="463" spans="6:6" s="1" customFormat="1">
      <c r="F463" s="112"/>
    </row>
    <row r="464" spans="6:6" s="1" customFormat="1">
      <c r="F464" s="112"/>
    </row>
    <row r="465" spans="6:6" s="1" customFormat="1">
      <c r="F465" s="112"/>
    </row>
    <row r="466" spans="6:6" s="1" customFormat="1">
      <c r="F466" s="112"/>
    </row>
    <row r="467" spans="6:6" s="1" customFormat="1">
      <c r="F467" s="112"/>
    </row>
    <row r="468" spans="6:6" s="1" customFormat="1">
      <c r="F468" s="112"/>
    </row>
    <row r="469" spans="6:6" s="1" customFormat="1">
      <c r="F469" s="112"/>
    </row>
    <row r="470" spans="6:6" s="1" customFormat="1">
      <c r="F470" s="112"/>
    </row>
    <row r="471" spans="6:6" s="1" customFormat="1">
      <c r="F471" s="112"/>
    </row>
    <row r="472" spans="6:6" s="1" customFormat="1">
      <c r="F472" s="112"/>
    </row>
    <row r="473" spans="6:6" s="1" customFormat="1">
      <c r="F473" s="112"/>
    </row>
    <row r="474" spans="6:6" s="1" customFormat="1">
      <c r="F474" s="112"/>
    </row>
    <row r="475" spans="6:6" s="1" customFormat="1">
      <c r="F475" s="112"/>
    </row>
    <row r="476" spans="6:6" s="1" customFormat="1">
      <c r="F476" s="112"/>
    </row>
    <row r="477" spans="6:6" s="1" customFormat="1">
      <c r="F477" s="112"/>
    </row>
    <row r="478" spans="6:6" s="1" customFormat="1">
      <c r="F478" s="112"/>
    </row>
    <row r="479" spans="6:6" s="1" customFormat="1">
      <c r="F479" s="112"/>
    </row>
    <row r="480" spans="6:6" s="1" customFormat="1">
      <c r="F480" s="112"/>
    </row>
    <row r="481" spans="6:6" s="1" customFormat="1">
      <c r="F481" s="112"/>
    </row>
    <row r="482" spans="6:6" s="1" customFormat="1">
      <c r="F482" s="112"/>
    </row>
    <row r="483" spans="6:6" s="1" customFormat="1">
      <c r="F483" s="112"/>
    </row>
    <row r="484" spans="6:6" s="1" customFormat="1">
      <c r="F484" s="112"/>
    </row>
    <row r="485" spans="6:6" s="1" customFormat="1">
      <c r="F485" s="112"/>
    </row>
    <row r="486" spans="6:6" s="1" customFormat="1">
      <c r="F486" s="112"/>
    </row>
    <row r="487" spans="6:6" s="1" customFormat="1">
      <c r="F487" s="112"/>
    </row>
    <row r="488" spans="6:6" s="1" customFormat="1">
      <c r="F488" s="112"/>
    </row>
    <row r="489" spans="6:6" s="1" customFormat="1">
      <c r="F489" s="112"/>
    </row>
    <row r="490" spans="6:6" s="1" customFormat="1">
      <c r="F490" s="112"/>
    </row>
    <row r="491" spans="6:6" s="1" customFormat="1">
      <c r="F491" s="112"/>
    </row>
    <row r="492" spans="6:6" s="1" customFormat="1">
      <c r="F492" s="112"/>
    </row>
    <row r="493" spans="6:6" s="1" customFormat="1">
      <c r="F493" s="112"/>
    </row>
    <row r="494" spans="6:6" s="1" customFormat="1">
      <c r="F494" s="112"/>
    </row>
    <row r="495" spans="6:6" s="1" customFormat="1">
      <c r="F495" s="112"/>
    </row>
    <row r="496" spans="6:6" s="1" customFormat="1">
      <c r="F496" s="112"/>
    </row>
    <row r="497" spans="6:6" s="1" customFormat="1">
      <c r="F497" s="112"/>
    </row>
    <row r="498" spans="6:6" s="1" customFormat="1">
      <c r="F498" s="112"/>
    </row>
    <row r="499" spans="6:6" s="1" customFormat="1">
      <c r="F499" s="112"/>
    </row>
    <row r="500" spans="6:6" s="1" customFormat="1">
      <c r="F500" s="112"/>
    </row>
    <row r="501" spans="6:6" s="1" customFormat="1">
      <c r="F501" s="112"/>
    </row>
    <row r="502" spans="6:6" s="1" customFormat="1">
      <c r="F502" s="112"/>
    </row>
    <row r="503" spans="6:6" s="1" customFormat="1">
      <c r="F503" s="112"/>
    </row>
    <row r="504" spans="6:6" s="1" customFormat="1">
      <c r="F504" s="112"/>
    </row>
    <row r="505" spans="6:6" s="1" customFormat="1">
      <c r="F505" s="112"/>
    </row>
    <row r="506" spans="6:6" s="1" customFormat="1">
      <c r="F506" s="112"/>
    </row>
    <row r="507" spans="6:6" s="1" customFormat="1">
      <c r="F507" s="112"/>
    </row>
    <row r="508" spans="6:6" s="1" customFormat="1">
      <c r="F508" s="112"/>
    </row>
    <row r="509" spans="6:6" s="1" customFormat="1">
      <c r="F509" s="112"/>
    </row>
    <row r="510" spans="6:6" s="1" customFormat="1">
      <c r="F510" s="112"/>
    </row>
    <row r="511" spans="6:6" s="1" customFormat="1">
      <c r="F511" s="112"/>
    </row>
    <row r="512" spans="6:6" s="1" customFormat="1">
      <c r="F512" s="112"/>
    </row>
    <row r="513" spans="6:6" s="1" customFormat="1">
      <c r="F513" s="112"/>
    </row>
    <row r="514" spans="6:6" s="1" customFormat="1">
      <c r="F514" s="112"/>
    </row>
    <row r="515" spans="6:6" s="1" customFormat="1">
      <c r="F515" s="112"/>
    </row>
    <row r="516" spans="6:6" s="1" customFormat="1">
      <c r="F516" s="112"/>
    </row>
    <row r="517" spans="6:6" s="1" customFormat="1">
      <c r="F517" s="112"/>
    </row>
    <row r="518" spans="6:6" s="1" customFormat="1">
      <c r="F518" s="112"/>
    </row>
    <row r="519" spans="6:6" s="1" customFormat="1">
      <c r="F519" s="112"/>
    </row>
    <row r="520" spans="6:6" s="1" customFormat="1">
      <c r="F520" s="112"/>
    </row>
    <row r="521" spans="6:6" s="1" customFormat="1">
      <c r="F521" s="112"/>
    </row>
    <row r="522" spans="6:6" s="1" customFormat="1">
      <c r="F522" s="112"/>
    </row>
    <row r="523" spans="6:6" s="1" customFormat="1">
      <c r="F523" s="112"/>
    </row>
    <row r="524" spans="6:6" s="1" customFormat="1">
      <c r="F524" s="112"/>
    </row>
    <row r="525" spans="6:6" s="1" customFormat="1">
      <c r="F525" s="112"/>
    </row>
    <row r="526" spans="6:6" s="1" customFormat="1">
      <c r="F526" s="112"/>
    </row>
    <row r="527" spans="6:6" s="1" customFormat="1">
      <c r="F527" s="112"/>
    </row>
    <row r="528" spans="6:6" s="1" customFormat="1">
      <c r="F528" s="112"/>
    </row>
    <row r="529" spans="6:6" s="1" customFormat="1">
      <c r="F529" s="112"/>
    </row>
    <row r="530" spans="6:6" s="1" customFormat="1">
      <c r="F530" s="112"/>
    </row>
    <row r="531" spans="6:6" s="1" customFormat="1">
      <c r="F531" s="112"/>
    </row>
    <row r="532" spans="6:6" s="1" customFormat="1">
      <c r="F532" s="112"/>
    </row>
    <row r="533" spans="6:6" s="1" customFormat="1">
      <c r="F533" s="112"/>
    </row>
    <row r="534" spans="6:6" s="1" customFormat="1">
      <c r="F534" s="112"/>
    </row>
    <row r="535" spans="6:6" s="1" customFormat="1">
      <c r="F535" s="112"/>
    </row>
    <row r="536" spans="6:6" s="1" customFormat="1">
      <c r="F536" s="112"/>
    </row>
    <row r="537" spans="6:6" s="1" customFormat="1">
      <c r="F537" s="112"/>
    </row>
    <row r="538" spans="6:6" s="1" customFormat="1">
      <c r="F538" s="112"/>
    </row>
    <row r="539" spans="6:6" s="1" customFormat="1">
      <c r="F539" s="112"/>
    </row>
    <row r="540" spans="6:6" s="1" customFormat="1">
      <c r="F540" s="112"/>
    </row>
    <row r="541" spans="6:6" s="1" customFormat="1">
      <c r="F541" s="112"/>
    </row>
    <row r="542" spans="6:6" s="1" customFormat="1">
      <c r="F542" s="112"/>
    </row>
    <row r="543" spans="6:6" s="1" customFormat="1">
      <c r="F543" s="112"/>
    </row>
    <row r="544" spans="6:6" s="1" customFormat="1">
      <c r="F544" s="112"/>
    </row>
    <row r="545" spans="6:6" s="1" customFormat="1">
      <c r="F545" s="112"/>
    </row>
    <row r="546" spans="6:6" s="1" customFormat="1">
      <c r="F546" s="112"/>
    </row>
    <row r="547" spans="6:6" s="1" customFormat="1">
      <c r="F547" s="112"/>
    </row>
    <row r="548" spans="6:6" s="1" customFormat="1">
      <c r="F548" s="112"/>
    </row>
    <row r="549" spans="6:6" s="1" customFormat="1">
      <c r="F549" s="112"/>
    </row>
    <row r="550" spans="6:6" s="1" customFormat="1">
      <c r="F550" s="112"/>
    </row>
    <row r="551" spans="6:6" s="1" customFormat="1">
      <c r="F551" s="112"/>
    </row>
    <row r="552" spans="6:6" s="1" customFormat="1">
      <c r="F552" s="112"/>
    </row>
    <row r="553" spans="6:6" s="1" customFormat="1">
      <c r="F553" s="112"/>
    </row>
    <row r="554" spans="6:6" s="1" customFormat="1">
      <c r="F554" s="112"/>
    </row>
    <row r="555" spans="6:6" s="1" customFormat="1">
      <c r="F555" s="112"/>
    </row>
    <row r="556" spans="6:6" s="1" customFormat="1">
      <c r="F556" s="112"/>
    </row>
    <row r="557" spans="6:6" s="1" customFormat="1">
      <c r="F557" s="112"/>
    </row>
    <row r="558" spans="6:6" s="1" customFormat="1">
      <c r="F558" s="112"/>
    </row>
    <row r="559" spans="6:6" s="1" customFormat="1">
      <c r="F559" s="112"/>
    </row>
    <row r="560" spans="6:6" s="1" customFormat="1">
      <c r="F560" s="112"/>
    </row>
    <row r="561" spans="6:6" s="1" customFormat="1">
      <c r="F561" s="112"/>
    </row>
    <row r="562" spans="6:6" s="1" customFormat="1">
      <c r="F562" s="112"/>
    </row>
    <row r="563" spans="6:6" s="1" customFormat="1">
      <c r="F563" s="112"/>
    </row>
    <row r="564" spans="6:6" s="1" customFormat="1">
      <c r="F564" s="112"/>
    </row>
    <row r="565" spans="6:6" s="1" customFormat="1">
      <c r="F565" s="112"/>
    </row>
    <row r="566" spans="6:6" s="1" customFormat="1">
      <c r="F566" s="112"/>
    </row>
    <row r="567" spans="6:6" s="1" customFormat="1">
      <c r="F567" s="112"/>
    </row>
    <row r="568" spans="6:6" s="1" customFormat="1">
      <c r="F568" s="112"/>
    </row>
    <row r="569" spans="6:6" s="1" customFormat="1">
      <c r="F569" s="112"/>
    </row>
    <row r="570" spans="6:6" s="1" customFormat="1">
      <c r="F570" s="112"/>
    </row>
    <row r="571" spans="6:6" s="1" customFormat="1">
      <c r="F571" s="112"/>
    </row>
    <row r="572" spans="6:6" s="1" customFormat="1">
      <c r="F572" s="112"/>
    </row>
    <row r="573" spans="6:6" s="1" customFormat="1">
      <c r="F573" s="112"/>
    </row>
    <row r="574" spans="6:6" s="1" customFormat="1">
      <c r="F574" s="112"/>
    </row>
    <row r="575" spans="6:6" s="1" customFormat="1">
      <c r="F575" s="112"/>
    </row>
    <row r="576" spans="6:6" s="1" customFormat="1">
      <c r="F576" s="112"/>
    </row>
    <row r="577" spans="6:6" s="1" customFormat="1">
      <c r="F577" s="112"/>
    </row>
    <row r="578" spans="6:6" s="1" customFormat="1">
      <c r="F578" s="112"/>
    </row>
    <row r="579" spans="6:6" s="1" customFormat="1">
      <c r="F579" s="112"/>
    </row>
    <row r="580" spans="6:6" s="1" customFormat="1">
      <c r="F580" s="112"/>
    </row>
    <row r="581" spans="6:6" s="1" customFormat="1">
      <c r="F581" s="112"/>
    </row>
    <row r="582" spans="6:6" s="1" customFormat="1">
      <c r="F582" s="112"/>
    </row>
    <row r="583" spans="6:6" s="1" customFormat="1">
      <c r="F583" s="112"/>
    </row>
    <row r="584" spans="6:6" s="1" customFormat="1">
      <c r="F584" s="112"/>
    </row>
    <row r="585" spans="6:6" s="1" customFormat="1">
      <c r="F585" s="112"/>
    </row>
    <row r="586" spans="6:6" s="1" customFormat="1">
      <c r="F586" s="112"/>
    </row>
    <row r="587" spans="6:6" s="1" customFormat="1">
      <c r="F587" s="112"/>
    </row>
    <row r="588" spans="6:6" s="1" customFormat="1">
      <c r="F588" s="112"/>
    </row>
    <row r="589" spans="6:6" s="1" customFormat="1">
      <c r="F589" s="112"/>
    </row>
    <row r="590" spans="6:6" s="1" customFormat="1">
      <c r="F590" s="112"/>
    </row>
    <row r="591" spans="6:6" s="1" customFormat="1">
      <c r="F591" s="112"/>
    </row>
    <row r="592" spans="6:6" s="1" customFormat="1">
      <c r="F592" s="112"/>
    </row>
    <row r="593" spans="6:6" s="1" customFormat="1">
      <c r="F593" s="112"/>
    </row>
    <row r="594" spans="6:6" s="1" customFormat="1">
      <c r="F594" s="112"/>
    </row>
    <row r="595" spans="6:6" s="1" customFormat="1">
      <c r="F595" s="112"/>
    </row>
    <row r="596" spans="6:6" s="1" customFormat="1">
      <c r="F596" s="112"/>
    </row>
    <row r="597" spans="6:6" s="1" customFormat="1">
      <c r="F597" s="112"/>
    </row>
    <row r="598" spans="6:6" s="1" customFormat="1">
      <c r="F598" s="112"/>
    </row>
    <row r="599" spans="6:6" s="1" customFormat="1">
      <c r="F599" s="112"/>
    </row>
    <row r="600" spans="6:6" s="1" customFormat="1">
      <c r="F600" s="112"/>
    </row>
    <row r="601" spans="6:6" s="1" customFormat="1">
      <c r="F601" s="112"/>
    </row>
    <row r="602" spans="6:6" s="1" customFormat="1">
      <c r="F602" s="112"/>
    </row>
    <row r="603" spans="6:6" s="1" customFormat="1">
      <c r="F603" s="112"/>
    </row>
    <row r="604" spans="6:6" s="1" customFormat="1">
      <c r="F604" s="112"/>
    </row>
    <row r="605" spans="6:6" s="1" customFormat="1">
      <c r="F605" s="112"/>
    </row>
    <row r="606" spans="6:6" s="1" customFormat="1">
      <c r="F606" s="112"/>
    </row>
    <row r="607" spans="6:6" s="1" customFormat="1">
      <c r="F607" s="112"/>
    </row>
    <row r="608" spans="6:6" s="1" customFormat="1">
      <c r="F608" s="112"/>
    </row>
    <row r="609" spans="6:6" s="1" customFormat="1">
      <c r="F609" s="112"/>
    </row>
    <row r="610" spans="6:6" s="1" customFormat="1">
      <c r="F610" s="112"/>
    </row>
    <row r="611" spans="6:6" s="1" customFormat="1">
      <c r="F611" s="112"/>
    </row>
    <row r="612" spans="6:6" s="1" customFormat="1">
      <c r="F612" s="112"/>
    </row>
    <row r="613" spans="6:6" s="1" customFormat="1">
      <c r="F613" s="112"/>
    </row>
    <row r="614" spans="6:6" s="1" customFormat="1">
      <c r="F614" s="112"/>
    </row>
    <row r="615" spans="6:6" s="1" customFormat="1">
      <c r="F615" s="112"/>
    </row>
    <row r="616" spans="6:6" s="1" customFormat="1">
      <c r="F616" s="112"/>
    </row>
    <row r="617" spans="6:6" s="1" customFormat="1">
      <c r="F617" s="112"/>
    </row>
    <row r="618" spans="6:6" s="1" customFormat="1">
      <c r="F618" s="112"/>
    </row>
    <row r="619" spans="6:6" s="1" customFormat="1">
      <c r="F619" s="112"/>
    </row>
    <row r="620" spans="6:6" s="1" customFormat="1">
      <c r="F620" s="112"/>
    </row>
    <row r="621" spans="6:6" s="1" customFormat="1">
      <c r="F621" s="112"/>
    </row>
    <row r="622" spans="6:6" s="1" customFormat="1">
      <c r="F622" s="112"/>
    </row>
    <row r="623" spans="6:6" s="1" customFormat="1">
      <c r="F623" s="112"/>
    </row>
    <row r="624" spans="6:6" s="1" customFormat="1">
      <c r="F624" s="112"/>
    </row>
    <row r="625" spans="6:6" s="1" customFormat="1">
      <c r="F625" s="112"/>
    </row>
    <row r="626" spans="6:6" s="1" customFormat="1">
      <c r="F626" s="112"/>
    </row>
    <row r="627" spans="6:6" s="1" customFormat="1">
      <c r="F627" s="112"/>
    </row>
    <row r="628" spans="6:6" s="1" customFormat="1">
      <c r="F628" s="112"/>
    </row>
    <row r="629" spans="6:6" s="1" customFormat="1">
      <c r="F629" s="112"/>
    </row>
    <row r="630" spans="6:6" s="1" customFormat="1">
      <c r="F630" s="112"/>
    </row>
    <row r="631" spans="6:6" s="1" customFormat="1">
      <c r="F631" s="112"/>
    </row>
    <row r="632" spans="6:6" s="1" customFormat="1">
      <c r="F632" s="112"/>
    </row>
    <row r="633" spans="6:6" s="1" customFormat="1">
      <c r="F633" s="112"/>
    </row>
    <row r="634" spans="6:6" s="1" customFormat="1">
      <c r="F634" s="112"/>
    </row>
    <row r="635" spans="6:6" s="1" customFormat="1">
      <c r="F635" s="112"/>
    </row>
    <row r="636" spans="6:6" s="1" customFormat="1">
      <c r="F636" s="112"/>
    </row>
    <row r="637" spans="6:6" s="1" customFormat="1">
      <c r="F637" s="112"/>
    </row>
    <row r="638" spans="6:6" s="1" customFormat="1">
      <c r="F638" s="112"/>
    </row>
    <row r="639" spans="6:6" s="1" customFormat="1">
      <c r="F639" s="112"/>
    </row>
    <row r="640" spans="6:6" s="1" customFormat="1">
      <c r="F640" s="112"/>
    </row>
    <row r="641" spans="6:6" s="1" customFormat="1">
      <c r="F641" s="112"/>
    </row>
    <row r="642" spans="6:6" s="1" customFormat="1">
      <c r="F642" s="112"/>
    </row>
    <row r="643" spans="6:6" s="1" customFormat="1">
      <c r="F643" s="112"/>
    </row>
    <row r="644" spans="6:6" s="1" customFormat="1">
      <c r="F644" s="112"/>
    </row>
    <row r="645" spans="6:6" s="1" customFormat="1">
      <c r="F645" s="112"/>
    </row>
    <row r="646" spans="6:6" s="1" customFormat="1">
      <c r="F646" s="112"/>
    </row>
    <row r="647" spans="6:6" s="1" customFormat="1">
      <c r="F647" s="112"/>
    </row>
    <row r="648" spans="6:6" s="1" customFormat="1">
      <c r="F648" s="112"/>
    </row>
    <row r="649" spans="6:6" s="1" customFormat="1">
      <c r="F649" s="112"/>
    </row>
    <row r="650" spans="6:6" s="1" customFormat="1">
      <c r="F650" s="112"/>
    </row>
    <row r="651" spans="6:6" s="1" customFormat="1">
      <c r="F651" s="112"/>
    </row>
    <row r="652" spans="6:6" s="1" customFormat="1">
      <c r="F652" s="112"/>
    </row>
    <row r="653" spans="6:6" s="1" customFormat="1">
      <c r="F653" s="112"/>
    </row>
    <row r="654" spans="6:6" s="1" customFormat="1">
      <c r="F654" s="112"/>
    </row>
    <row r="655" spans="6:6" s="1" customFormat="1">
      <c r="F655" s="112"/>
    </row>
    <row r="656" spans="6:6" s="1" customFormat="1">
      <c r="F656" s="112"/>
    </row>
    <row r="657" spans="6:6" s="1" customFormat="1">
      <c r="F657" s="112"/>
    </row>
    <row r="658" spans="6:6" s="1" customFormat="1">
      <c r="F658" s="112"/>
    </row>
    <row r="659" spans="6:6" s="1" customFormat="1">
      <c r="F659" s="112"/>
    </row>
    <row r="660" spans="6:6" s="1" customFormat="1">
      <c r="F660" s="112"/>
    </row>
    <row r="661" spans="6:6" s="1" customFormat="1">
      <c r="F661" s="112"/>
    </row>
    <row r="662" spans="6:6" s="1" customFormat="1">
      <c r="F662" s="112"/>
    </row>
    <row r="663" spans="6:6" s="1" customFormat="1">
      <c r="F663" s="112"/>
    </row>
    <row r="664" spans="6:6" s="1" customFormat="1">
      <c r="F664" s="112"/>
    </row>
    <row r="665" spans="6:6" s="1" customFormat="1">
      <c r="F665" s="112"/>
    </row>
    <row r="666" spans="6:6" s="1" customFormat="1">
      <c r="F666" s="112"/>
    </row>
    <row r="667" spans="6:6" s="1" customFormat="1">
      <c r="F667" s="112"/>
    </row>
    <row r="668" spans="6:6" s="1" customFormat="1">
      <c r="F668" s="112"/>
    </row>
    <row r="669" spans="6:6" s="1" customFormat="1">
      <c r="F669" s="112"/>
    </row>
    <row r="670" spans="6:6" s="1" customFormat="1">
      <c r="F670" s="112"/>
    </row>
    <row r="671" spans="6:6" s="1" customFormat="1">
      <c r="F671" s="112"/>
    </row>
    <row r="672" spans="6:6" s="1" customFormat="1">
      <c r="F672" s="112"/>
    </row>
    <row r="673" spans="6:6" s="1" customFormat="1">
      <c r="F673" s="112"/>
    </row>
    <row r="674" spans="6:6" s="1" customFormat="1">
      <c r="F674" s="112"/>
    </row>
    <row r="675" spans="6:6" s="1" customFormat="1">
      <c r="F675" s="112"/>
    </row>
    <row r="676" spans="6:6" s="1" customFormat="1">
      <c r="F676" s="112"/>
    </row>
    <row r="677" spans="6:6" s="1" customFormat="1">
      <c r="F677" s="112"/>
    </row>
    <row r="678" spans="6:6" s="1" customFormat="1">
      <c r="F678" s="112"/>
    </row>
    <row r="679" spans="6:6" s="1" customFormat="1">
      <c r="F679" s="112"/>
    </row>
    <row r="680" spans="6:6" s="1" customFormat="1">
      <c r="F680" s="112"/>
    </row>
    <row r="681" spans="6:6" s="1" customFormat="1">
      <c r="F681" s="112"/>
    </row>
    <row r="682" spans="6:6" s="1" customFormat="1">
      <c r="F682" s="112"/>
    </row>
    <row r="683" spans="6:6" s="1" customFormat="1">
      <c r="F683" s="112"/>
    </row>
    <row r="684" spans="6:6" s="1" customFormat="1">
      <c r="F684" s="112"/>
    </row>
    <row r="685" spans="6:6" s="1" customFormat="1">
      <c r="F685" s="112"/>
    </row>
    <row r="686" spans="6:6" s="1" customFormat="1">
      <c r="F686" s="112"/>
    </row>
    <row r="687" spans="6:6" s="1" customFormat="1">
      <c r="F687" s="112"/>
    </row>
    <row r="688" spans="6:6" s="1" customFormat="1">
      <c r="F688" s="112"/>
    </row>
    <row r="689" spans="6:6" s="1" customFormat="1">
      <c r="F689" s="112"/>
    </row>
    <row r="690" spans="6:6" s="1" customFormat="1">
      <c r="F690" s="112"/>
    </row>
    <row r="691" spans="6:6" s="1" customFormat="1">
      <c r="F691" s="112"/>
    </row>
    <row r="692" spans="6:6" s="1" customFormat="1">
      <c r="F692" s="112"/>
    </row>
    <row r="693" spans="6:6" s="1" customFormat="1">
      <c r="F693" s="112"/>
    </row>
    <row r="694" spans="6:6" s="1" customFormat="1">
      <c r="F694" s="112"/>
    </row>
    <row r="695" spans="6:6" s="1" customFormat="1">
      <c r="F695" s="112"/>
    </row>
    <row r="696" spans="6:6" s="1" customFormat="1">
      <c r="F696" s="112"/>
    </row>
    <row r="697" spans="6:6" s="1" customFormat="1">
      <c r="F697" s="112"/>
    </row>
    <row r="698" spans="6:6" s="1" customFormat="1">
      <c r="F698" s="112"/>
    </row>
    <row r="699" spans="6:6" s="1" customFormat="1">
      <c r="F699" s="112"/>
    </row>
    <row r="700" spans="6:6" s="1" customFormat="1">
      <c r="F700" s="112"/>
    </row>
    <row r="701" spans="6:6" s="1" customFormat="1">
      <c r="F701" s="112"/>
    </row>
    <row r="702" spans="6:6" s="1" customFormat="1">
      <c r="F702" s="112"/>
    </row>
    <row r="703" spans="6:6" s="1" customFormat="1">
      <c r="F703" s="112"/>
    </row>
    <row r="704" spans="6:6" s="1" customFormat="1">
      <c r="F704" s="112"/>
    </row>
    <row r="705" spans="6:6" s="1" customFormat="1">
      <c r="F705" s="112"/>
    </row>
    <row r="706" spans="6:6" s="1" customFormat="1">
      <c r="F706" s="112"/>
    </row>
    <row r="707" spans="6:6" s="1" customFormat="1">
      <c r="F707" s="112"/>
    </row>
    <row r="708" spans="6:6" s="1" customFormat="1">
      <c r="F708" s="112"/>
    </row>
    <row r="709" spans="6:6" s="1" customFormat="1">
      <c r="F709" s="112"/>
    </row>
    <row r="710" spans="6:6" s="1" customFormat="1">
      <c r="F710" s="112"/>
    </row>
    <row r="711" spans="6:6" s="1" customFormat="1">
      <c r="F711" s="112"/>
    </row>
    <row r="712" spans="6:6" s="1" customFormat="1">
      <c r="F712" s="112"/>
    </row>
  </sheetData>
  <mergeCells count="40">
    <mergeCell ref="A1:G1"/>
    <mergeCell ref="A2:G2"/>
    <mergeCell ref="Q11:S11"/>
    <mergeCell ref="O4:P4"/>
    <mergeCell ref="L6:L7"/>
    <mergeCell ref="O6:P6"/>
    <mergeCell ref="Q6:S6"/>
    <mergeCell ref="L11:L12"/>
    <mergeCell ref="O11:P11"/>
    <mergeCell ref="A8:A11"/>
    <mergeCell ref="B8:B11"/>
    <mergeCell ref="F10:F11"/>
    <mergeCell ref="A12:A13"/>
    <mergeCell ref="B12:B13"/>
    <mergeCell ref="G12:G13"/>
    <mergeCell ref="A14:A15"/>
    <mergeCell ref="B14:B15"/>
    <mergeCell ref="G14:G15"/>
    <mergeCell ref="A20:A21"/>
    <mergeCell ref="B20:B21"/>
    <mergeCell ref="G20:G21"/>
    <mergeCell ref="A16:A17"/>
    <mergeCell ref="B16:B17"/>
    <mergeCell ref="G16:G17"/>
    <mergeCell ref="A18:A19"/>
    <mergeCell ref="B18:B19"/>
    <mergeCell ref="G18:G19"/>
    <mergeCell ref="A22:B23"/>
    <mergeCell ref="G22:G23"/>
    <mergeCell ref="A24:B25"/>
    <mergeCell ref="G24:G25"/>
    <mergeCell ref="A48:A49"/>
    <mergeCell ref="A28:A29"/>
    <mergeCell ref="D28:E28"/>
    <mergeCell ref="A32:A33"/>
    <mergeCell ref="D32:E32"/>
    <mergeCell ref="A36:A37"/>
    <mergeCell ref="A40:A41"/>
    <mergeCell ref="A44:A45"/>
    <mergeCell ref="A26:G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A1:Y713"/>
  <sheetViews>
    <sheetView topLeftCell="A22" zoomScale="89" zoomScaleNormal="89" workbookViewId="0">
      <selection activeCell="H33" sqref="H33"/>
    </sheetView>
  </sheetViews>
  <sheetFormatPr defaultColWidth="8.85546875" defaultRowHeight="12.75"/>
  <cols>
    <col min="1" max="1" width="10.85546875" style="15" customWidth="1"/>
    <col min="2" max="2" width="9.42578125" style="15" customWidth="1"/>
    <col min="3" max="4" width="12.5703125" style="15" customWidth="1"/>
    <col min="5" max="5" width="10.7109375" style="15" customWidth="1"/>
    <col min="6" max="6" width="14.85546875" style="113" customWidth="1"/>
    <col min="7" max="7" width="27" style="15" customWidth="1"/>
    <col min="8" max="11" width="25.140625" style="15" customWidth="1"/>
    <col min="12" max="12" width="14.85546875" style="15" customWidth="1"/>
    <col min="13" max="13" width="13.42578125" style="15" customWidth="1"/>
    <col min="14" max="14" width="11.42578125" style="15" customWidth="1"/>
    <col min="15" max="15" width="8.7109375" style="15" customWidth="1"/>
    <col min="16" max="16" width="6.7109375" style="15" customWidth="1"/>
    <col min="17" max="17" width="10.28515625" style="15" customWidth="1"/>
    <col min="18" max="24" width="9.140625" style="15" customWidth="1"/>
    <col min="25" max="16384" width="8.85546875" style="15"/>
  </cols>
  <sheetData>
    <row r="1" spans="1:25" ht="27" customHeight="1">
      <c r="A1" s="214" t="s">
        <v>121</v>
      </c>
    </row>
    <row r="2" spans="1:25" ht="19.5" customHeight="1">
      <c r="A2" s="253" t="s">
        <v>76</v>
      </c>
      <c r="B2" s="253"/>
      <c r="C2" s="253"/>
      <c r="D2" s="253"/>
      <c r="E2" s="253"/>
      <c r="F2" s="253"/>
      <c r="G2" s="253"/>
      <c r="H2" s="115"/>
      <c r="I2" s="115"/>
      <c r="J2" s="115"/>
      <c r="K2" s="81"/>
      <c r="L2" s="81"/>
      <c r="M2" s="116"/>
      <c r="N2" s="75"/>
      <c r="O2" s="75"/>
      <c r="P2" s="76"/>
      <c r="Q2" s="76"/>
      <c r="R2" s="76"/>
      <c r="S2" s="76"/>
      <c r="T2" s="76"/>
    </row>
    <row r="3" spans="1:25" ht="20.25" customHeight="1">
      <c r="A3" s="271" t="s">
        <v>120</v>
      </c>
      <c r="B3" s="272"/>
      <c r="C3" s="272"/>
      <c r="D3" s="272"/>
      <c r="E3" s="272"/>
      <c r="F3" s="272"/>
      <c r="G3" s="273"/>
      <c r="H3" s="115"/>
      <c r="I3" s="115"/>
      <c r="J3" s="115"/>
      <c r="K3" s="81"/>
      <c r="L3" s="81"/>
      <c r="M3" s="116"/>
      <c r="N3" s="75"/>
      <c r="O3" s="75"/>
      <c r="P3" s="76"/>
      <c r="Q3" s="76"/>
      <c r="R3" s="76"/>
      <c r="S3" s="76"/>
      <c r="T3" s="76"/>
    </row>
    <row r="4" spans="1:25" s="51" customFormat="1" ht="32.25" customHeight="1">
      <c r="A4" s="254" t="s">
        <v>75</v>
      </c>
      <c r="B4" s="255"/>
      <c r="C4" s="255"/>
      <c r="D4" s="255"/>
      <c r="E4" s="255"/>
      <c r="F4" s="255"/>
      <c r="G4" s="256"/>
      <c r="H4" s="117"/>
      <c r="I4" s="118"/>
      <c r="J4" s="118"/>
      <c r="K4" s="119"/>
      <c r="L4" s="79"/>
      <c r="M4" s="116"/>
      <c r="N4" s="79"/>
      <c r="O4" s="79"/>
      <c r="P4" s="79"/>
      <c r="Q4" s="79"/>
      <c r="R4" s="79"/>
      <c r="S4" s="79"/>
      <c r="T4" s="79"/>
    </row>
    <row r="5" spans="1:25" s="83" customFormat="1" ht="20.25" customHeight="1">
      <c r="A5" s="257" t="s">
        <v>22</v>
      </c>
      <c r="B5" s="260" t="s">
        <v>23</v>
      </c>
      <c r="C5" s="260" t="s">
        <v>24</v>
      </c>
      <c r="D5" s="263" t="s">
        <v>25</v>
      </c>
      <c r="E5" s="264"/>
      <c r="F5" s="265" t="s">
        <v>107</v>
      </c>
      <c r="G5" s="268" t="s">
        <v>101</v>
      </c>
      <c r="H5" s="93"/>
      <c r="I5" s="93"/>
      <c r="J5" s="93"/>
      <c r="K5" s="81"/>
      <c r="L5" s="81"/>
      <c r="M5" s="116"/>
      <c r="N5" s="82"/>
      <c r="O5" s="245"/>
      <c r="P5" s="245"/>
      <c r="Q5" s="79"/>
      <c r="R5" s="79"/>
      <c r="S5" s="79"/>
      <c r="T5" s="79"/>
    </row>
    <row r="6" spans="1:25" s="83" customFormat="1" ht="23.45" customHeight="1">
      <c r="A6" s="258"/>
      <c r="B6" s="261"/>
      <c r="C6" s="261"/>
      <c r="D6" s="271" t="s">
        <v>108</v>
      </c>
      <c r="E6" s="273"/>
      <c r="F6" s="266"/>
      <c r="G6" s="269"/>
      <c r="H6" s="93"/>
      <c r="I6" s="93"/>
      <c r="J6" s="93"/>
      <c r="K6" s="81"/>
      <c r="L6" s="81"/>
      <c r="M6" s="79"/>
      <c r="N6" s="84"/>
      <c r="O6" s="79"/>
      <c r="P6" s="79"/>
      <c r="Q6" s="79"/>
      <c r="R6" s="79"/>
      <c r="S6" s="79"/>
      <c r="T6" s="79"/>
    </row>
    <row r="7" spans="1:25" s="83" customFormat="1" ht="24" customHeight="1">
      <c r="A7" s="259"/>
      <c r="B7" s="262"/>
      <c r="C7" s="262"/>
      <c r="D7" s="168" t="s">
        <v>4</v>
      </c>
      <c r="E7" s="168" t="s">
        <v>5</v>
      </c>
      <c r="F7" s="267"/>
      <c r="G7" s="270"/>
      <c r="H7" s="93"/>
      <c r="I7" s="93"/>
      <c r="J7" s="93"/>
      <c r="K7" s="81"/>
      <c r="L7" s="245"/>
      <c r="M7" s="79"/>
      <c r="N7" s="79"/>
      <c r="O7" s="245"/>
      <c r="P7" s="245"/>
      <c r="Q7" s="245"/>
      <c r="R7" s="245"/>
      <c r="S7" s="245"/>
      <c r="T7" s="79"/>
    </row>
    <row r="8" spans="1:25" s="83" customFormat="1" ht="28.9" customHeight="1">
      <c r="A8" s="283" t="s">
        <v>12</v>
      </c>
      <c r="B8" s="285" t="s">
        <v>13</v>
      </c>
      <c r="C8" s="170" t="s">
        <v>106</v>
      </c>
      <c r="D8" s="4">
        <v>259</v>
      </c>
      <c r="E8" s="4">
        <v>23.31</v>
      </c>
      <c r="F8" s="199">
        <v>553</v>
      </c>
      <c r="G8" s="200" t="s">
        <v>122</v>
      </c>
      <c r="H8" s="85"/>
      <c r="I8" s="85"/>
      <c r="J8" s="85"/>
      <c r="K8" s="86"/>
      <c r="L8" s="245"/>
      <c r="M8" s="87"/>
      <c r="N8" s="87"/>
      <c r="O8" s="88"/>
      <c r="P8" s="88"/>
      <c r="Q8" s="81"/>
      <c r="R8" s="81"/>
      <c r="S8" s="81"/>
      <c r="T8" s="79"/>
    </row>
    <row r="9" spans="1:25" s="83" customFormat="1" ht="27.6" customHeight="1">
      <c r="A9" s="288"/>
      <c r="B9" s="287"/>
      <c r="C9" s="170" t="s">
        <v>14</v>
      </c>
      <c r="D9" s="4">
        <v>282.2</v>
      </c>
      <c r="E9" s="4">
        <v>16.5</v>
      </c>
      <c r="F9" s="199">
        <v>380</v>
      </c>
      <c r="G9" s="201"/>
      <c r="H9" s="85"/>
      <c r="I9" s="85"/>
      <c r="J9" s="85"/>
      <c r="K9" s="86"/>
      <c r="L9" s="86"/>
      <c r="M9" s="79"/>
      <c r="N9" s="79"/>
      <c r="O9" s="88"/>
      <c r="P9" s="88"/>
      <c r="Q9" s="89"/>
      <c r="R9" s="89"/>
      <c r="S9" s="89"/>
      <c r="T9" s="79"/>
    </row>
    <row r="10" spans="1:25" s="83" customFormat="1" ht="27.6" customHeight="1">
      <c r="A10" s="288"/>
      <c r="B10" s="287"/>
      <c r="C10" s="170" t="s">
        <v>80</v>
      </c>
      <c r="D10" s="5">
        <v>41.9</v>
      </c>
      <c r="E10" s="6">
        <v>8.51</v>
      </c>
      <c r="F10" s="249">
        <v>165</v>
      </c>
      <c r="G10" s="201"/>
      <c r="H10" s="85"/>
      <c r="I10" s="85"/>
      <c r="J10" s="85"/>
      <c r="K10" s="86"/>
      <c r="L10" s="86"/>
      <c r="M10" s="79"/>
      <c r="N10" s="79"/>
      <c r="O10" s="88"/>
      <c r="P10" s="88"/>
      <c r="Q10" s="89"/>
      <c r="R10" s="89"/>
      <c r="S10" s="89"/>
      <c r="T10" s="79"/>
    </row>
    <row r="11" spans="1:25" s="83" customFormat="1" ht="24" customHeight="1">
      <c r="A11" s="284"/>
      <c r="B11" s="286"/>
      <c r="C11" s="170" t="s">
        <v>81</v>
      </c>
      <c r="D11" s="5">
        <v>40.5</v>
      </c>
      <c r="E11" s="6">
        <v>5.5</v>
      </c>
      <c r="F11" s="250"/>
      <c r="G11" s="203"/>
      <c r="H11" s="85"/>
      <c r="I11" s="85"/>
      <c r="J11" s="85"/>
      <c r="K11" s="86"/>
      <c r="L11" s="86"/>
      <c r="M11" s="79"/>
      <c r="N11" s="79"/>
      <c r="O11" s="88"/>
      <c r="P11" s="88"/>
      <c r="Q11" s="89"/>
      <c r="R11" s="89"/>
      <c r="S11" s="89"/>
      <c r="T11" s="79"/>
    </row>
    <row r="12" spans="1:25" s="92" customFormat="1" ht="25.9" customHeight="1">
      <c r="A12" s="283" t="s">
        <v>1</v>
      </c>
      <c r="B12" s="289" t="s">
        <v>15</v>
      </c>
      <c r="C12" s="168" t="s">
        <v>106</v>
      </c>
      <c r="D12" s="2">
        <v>228.7</v>
      </c>
      <c r="E12" s="3">
        <v>18.25</v>
      </c>
      <c r="F12" s="204">
        <v>465</v>
      </c>
      <c r="G12" s="251" t="s">
        <v>123</v>
      </c>
      <c r="H12" s="90"/>
      <c r="I12" s="90"/>
      <c r="J12" s="90"/>
      <c r="K12" s="91"/>
      <c r="L12" s="245"/>
      <c r="M12" s="79"/>
      <c r="N12" s="79"/>
      <c r="O12" s="245"/>
      <c r="P12" s="245"/>
      <c r="Q12" s="245"/>
      <c r="R12" s="245"/>
      <c r="S12" s="245"/>
      <c r="T12" s="76"/>
      <c r="Y12" s="83"/>
    </row>
    <row r="13" spans="1:25" s="92" customFormat="1" ht="24" customHeight="1">
      <c r="A13" s="284"/>
      <c r="B13" s="290"/>
      <c r="C13" s="168" t="s">
        <v>14</v>
      </c>
      <c r="D13" s="3">
        <v>176.1</v>
      </c>
      <c r="E13" s="2">
        <v>20.53</v>
      </c>
      <c r="F13" s="204">
        <v>375</v>
      </c>
      <c r="G13" s="252"/>
      <c r="H13" s="90"/>
      <c r="I13" s="90"/>
      <c r="J13" s="90"/>
      <c r="K13" s="91"/>
      <c r="L13" s="245"/>
      <c r="M13" s="87"/>
      <c r="N13" s="87"/>
      <c r="O13" s="88"/>
      <c r="P13" s="88"/>
      <c r="Q13" s="81"/>
      <c r="R13" s="81"/>
      <c r="S13" s="81"/>
      <c r="T13" s="76"/>
      <c r="Y13" s="83"/>
    </row>
    <row r="14" spans="1:25" s="92" customFormat="1" ht="24" customHeight="1">
      <c r="A14" s="283" t="s">
        <v>0</v>
      </c>
      <c r="B14" s="289" t="s">
        <v>13</v>
      </c>
      <c r="C14" s="170" t="s">
        <v>106</v>
      </c>
      <c r="D14" s="7">
        <v>48.5</v>
      </c>
      <c r="E14" s="7">
        <v>5.59</v>
      </c>
      <c r="F14" s="199">
        <v>50</v>
      </c>
      <c r="G14" s="274" t="s">
        <v>26</v>
      </c>
      <c r="H14" s="90"/>
      <c r="I14" s="90"/>
      <c r="J14" s="90"/>
      <c r="K14" s="91"/>
      <c r="L14" s="81"/>
      <c r="M14" s="87"/>
      <c r="N14" s="87"/>
      <c r="O14" s="88"/>
      <c r="P14" s="88"/>
      <c r="Q14" s="81"/>
      <c r="R14" s="81"/>
      <c r="S14" s="81"/>
      <c r="T14" s="76"/>
      <c r="Y14" s="83"/>
    </row>
    <row r="15" spans="1:25" s="92" customFormat="1" ht="24" customHeight="1">
      <c r="A15" s="284"/>
      <c r="B15" s="290"/>
      <c r="C15" s="170" t="s">
        <v>14</v>
      </c>
      <c r="D15" s="7">
        <v>152</v>
      </c>
      <c r="E15" s="7">
        <v>12.35</v>
      </c>
      <c r="F15" s="199">
        <v>350</v>
      </c>
      <c r="G15" s="274"/>
      <c r="H15" s="90"/>
      <c r="I15" s="90"/>
      <c r="J15" s="90"/>
      <c r="K15" s="91"/>
      <c r="L15" s="81"/>
      <c r="M15" s="87"/>
      <c r="N15" s="87"/>
      <c r="O15" s="88"/>
      <c r="P15" s="88"/>
      <c r="Q15" s="81"/>
      <c r="R15" s="81"/>
      <c r="S15" s="81"/>
      <c r="T15" s="76"/>
      <c r="Y15" s="83"/>
    </row>
    <row r="16" spans="1:25" s="92" customFormat="1" ht="25.5" customHeight="1">
      <c r="A16" s="283" t="s">
        <v>0</v>
      </c>
      <c r="B16" s="289" t="s">
        <v>16</v>
      </c>
      <c r="C16" s="170" t="s">
        <v>106</v>
      </c>
      <c r="D16" s="7">
        <v>241</v>
      </c>
      <c r="E16" s="8">
        <v>48.94</v>
      </c>
      <c r="F16" s="199">
        <v>483</v>
      </c>
      <c r="G16" s="230" t="s">
        <v>124</v>
      </c>
      <c r="H16" s="85"/>
      <c r="I16" s="85"/>
      <c r="J16" s="85"/>
      <c r="K16" s="86"/>
      <c r="L16" s="86"/>
      <c r="M16" s="89"/>
      <c r="N16" s="82"/>
      <c r="O16" s="79"/>
      <c r="P16" s="79"/>
      <c r="Q16" s="79"/>
      <c r="R16" s="79"/>
      <c r="S16" s="79"/>
      <c r="T16" s="76"/>
      <c r="Y16" s="83"/>
    </row>
    <row r="17" spans="1:25" s="92" customFormat="1" ht="27.6" customHeight="1">
      <c r="A17" s="284"/>
      <c r="B17" s="290"/>
      <c r="C17" s="170" t="s">
        <v>14</v>
      </c>
      <c r="D17" s="7">
        <v>139.9</v>
      </c>
      <c r="E17" s="7">
        <v>12.5</v>
      </c>
      <c r="F17" s="199">
        <v>376</v>
      </c>
      <c r="G17" s="231"/>
      <c r="H17" s="85"/>
      <c r="I17" s="85"/>
      <c r="J17" s="85"/>
      <c r="K17" s="86"/>
      <c r="L17" s="86"/>
      <c r="M17" s="79"/>
      <c r="N17" s="79"/>
      <c r="O17" s="76"/>
      <c r="P17" s="76"/>
      <c r="Q17" s="76"/>
      <c r="R17" s="76"/>
      <c r="S17" s="76"/>
      <c r="T17" s="76"/>
    </row>
    <row r="18" spans="1:25" s="92" customFormat="1" ht="25.5" customHeight="1">
      <c r="A18" s="283" t="s">
        <v>2</v>
      </c>
      <c r="B18" s="285" t="s">
        <v>15</v>
      </c>
      <c r="C18" s="168" t="s">
        <v>106</v>
      </c>
      <c r="D18" s="9">
        <v>49.4</v>
      </c>
      <c r="E18" s="10">
        <v>4.8600000000000003</v>
      </c>
      <c r="F18" s="208">
        <v>50</v>
      </c>
      <c r="G18" s="274" t="s">
        <v>26</v>
      </c>
      <c r="H18" s="85"/>
      <c r="I18" s="85"/>
      <c r="J18" s="85"/>
      <c r="K18" s="86"/>
      <c r="L18" s="81"/>
      <c r="M18" s="87"/>
      <c r="N18" s="87"/>
      <c r="O18" s="88"/>
      <c r="P18" s="88"/>
      <c r="Q18" s="81"/>
      <c r="R18" s="81"/>
      <c r="S18" s="81"/>
      <c r="T18" s="76"/>
      <c r="Y18" s="83"/>
    </row>
    <row r="19" spans="1:25" s="92" customFormat="1" ht="22.5" customHeight="1">
      <c r="A19" s="284"/>
      <c r="B19" s="286"/>
      <c r="C19" s="168" t="s">
        <v>14</v>
      </c>
      <c r="D19" s="9">
        <v>96.5</v>
      </c>
      <c r="E19" s="10">
        <v>9.85</v>
      </c>
      <c r="F19" s="204">
        <v>350</v>
      </c>
      <c r="G19" s="274"/>
      <c r="H19" s="85"/>
      <c r="I19" s="85"/>
      <c r="J19" s="85"/>
      <c r="K19" s="86"/>
      <c r="L19" s="86"/>
      <c r="M19" s="89"/>
      <c r="N19" s="82"/>
      <c r="O19" s="79"/>
      <c r="P19" s="79"/>
      <c r="Q19" s="79"/>
      <c r="R19" s="79"/>
      <c r="S19" s="79"/>
      <c r="T19" s="76"/>
      <c r="Y19" s="83"/>
    </row>
    <row r="20" spans="1:25" s="92" customFormat="1" ht="27" customHeight="1">
      <c r="A20" s="283" t="s">
        <v>17</v>
      </c>
      <c r="B20" s="285" t="s">
        <v>15</v>
      </c>
      <c r="C20" s="168" t="s">
        <v>106</v>
      </c>
      <c r="D20" s="9">
        <v>31.13</v>
      </c>
      <c r="E20" s="9">
        <v>11.5</v>
      </c>
      <c r="F20" s="209">
        <v>50</v>
      </c>
      <c r="G20" s="274" t="s">
        <v>26</v>
      </c>
      <c r="H20" s="93"/>
      <c r="I20" s="93"/>
      <c r="J20" s="93"/>
      <c r="K20" s="81"/>
      <c r="L20" s="86"/>
      <c r="M20" s="79"/>
      <c r="N20" s="79"/>
      <c r="O20" s="88"/>
      <c r="P20" s="88"/>
      <c r="Q20" s="89"/>
      <c r="R20" s="89"/>
      <c r="S20" s="89"/>
      <c r="T20" s="76"/>
      <c r="Y20" s="83"/>
    </row>
    <row r="21" spans="1:25" s="92" customFormat="1" ht="25.5" customHeight="1">
      <c r="A21" s="284"/>
      <c r="B21" s="286"/>
      <c r="C21" s="168" t="s">
        <v>14</v>
      </c>
      <c r="D21" s="9">
        <v>137.6</v>
      </c>
      <c r="E21" s="10">
        <v>21.13</v>
      </c>
      <c r="F21" s="209">
        <v>350</v>
      </c>
      <c r="G21" s="274"/>
      <c r="H21" s="93"/>
      <c r="I21" s="93"/>
      <c r="J21" s="93"/>
      <c r="K21" s="81"/>
      <c r="L21" s="81"/>
      <c r="M21" s="79"/>
      <c r="N21" s="79"/>
      <c r="O21" s="76"/>
      <c r="P21" s="76"/>
      <c r="Q21" s="76"/>
      <c r="R21" s="76"/>
      <c r="S21" s="76"/>
      <c r="T21" s="76"/>
      <c r="Y21" s="83"/>
    </row>
    <row r="22" spans="1:25" s="92" customFormat="1" ht="30.6" customHeight="1">
      <c r="A22" s="277" t="s">
        <v>77</v>
      </c>
      <c r="B22" s="278"/>
      <c r="C22" s="167" t="s">
        <v>106</v>
      </c>
      <c r="D22" s="11">
        <v>48.7</v>
      </c>
      <c r="E22" s="12">
        <v>10.1</v>
      </c>
      <c r="F22" s="204">
        <v>50</v>
      </c>
      <c r="G22" s="230" t="s">
        <v>95</v>
      </c>
      <c r="H22" s="85"/>
      <c r="I22" s="85"/>
      <c r="J22" s="85"/>
      <c r="K22" s="86"/>
      <c r="L22" s="81"/>
      <c r="M22" s="79"/>
      <c r="N22" s="79"/>
      <c r="O22" s="88"/>
      <c r="P22" s="88"/>
      <c r="Q22" s="81"/>
      <c r="R22" s="81"/>
      <c r="S22" s="81"/>
      <c r="T22" s="76"/>
    </row>
    <row r="23" spans="1:25" s="92" customFormat="1" ht="23.45" customHeight="1">
      <c r="A23" s="281"/>
      <c r="B23" s="282"/>
      <c r="C23" s="114" t="s">
        <v>14</v>
      </c>
      <c r="D23" s="11">
        <v>194.2</v>
      </c>
      <c r="E23" s="12">
        <v>18.100000000000001</v>
      </c>
      <c r="F23" s="204">
        <v>350</v>
      </c>
      <c r="G23" s="231"/>
      <c r="H23" s="94"/>
      <c r="I23" s="94"/>
      <c r="J23" s="94"/>
      <c r="K23" s="95"/>
      <c r="L23" s="86"/>
      <c r="M23" s="79"/>
      <c r="N23" s="79"/>
      <c r="O23" s="88"/>
      <c r="P23" s="88"/>
      <c r="Q23" s="89"/>
      <c r="R23" s="89"/>
      <c r="S23" s="89"/>
      <c r="T23" s="76"/>
      <c r="Y23" s="83"/>
    </row>
    <row r="24" spans="1:25" s="92" customFormat="1" ht="22.15" customHeight="1">
      <c r="A24" s="277" t="s">
        <v>78</v>
      </c>
      <c r="B24" s="278"/>
      <c r="C24" s="168" t="s">
        <v>106</v>
      </c>
      <c r="D24" s="9">
        <v>208</v>
      </c>
      <c r="E24" s="9">
        <v>28.5</v>
      </c>
      <c r="F24" s="204">
        <v>938</v>
      </c>
      <c r="G24" s="274" t="s">
        <v>119</v>
      </c>
      <c r="H24" s="85"/>
      <c r="I24" s="85"/>
      <c r="J24" s="85"/>
      <c r="K24" s="86"/>
      <c r="L24" s="81"/>
      <c r="M24" s="79"/>
      <c r="N24" s="79"/>
      <c r="O24" s="76"/>
      <c r="P24" s="76"/>
      <c r="Q24" s="76"/>
      <c r="R24" s="76"/>
      <c r="S24" s="76"/>
      <c r="T24" s="76"/>
      <c r="Y24" s="83"/>
    </row>
    <row r="25" spans="1:25" s="92" customFormat="1" ht="36" customHeight="1" thickBot="1">
      <c r="A25" s="279"/>
      <c r="B25" s="280"/>
      <c r="C25" s="169" t="s">
        <v>14</v>
      </c>
      <c r="D25" s="13">
        <v>200.2</v>
      </c>
      <c r="E25" s="14">
        <v>38.130000000000003</v>
      </c>
      <c r="F25" s="213">
        <v>379</v>
      </c>
      <c r="G25" s="275"/>
      <c r="H25" s="85"/>
      <c r="I25" s="85"/>
      <c r="J25" s="85"/>
      <c r="K25" s="85"/>
      <c r="L25" s="93"/>
      <c r="M25" s="48"/>
      <c r="N25" s="48"/>
      <c r="O25" s="96"/>
      <c r="P25" s="96"/>
      <c r="Q25" s="115"/>
      <c r="R25" s="115"/>
      <c r="S25" s="115"/>
      <c r="Y25" s="83"/>
    </row>
    <row r="26" spans="1:25" s="92" customFormat="1" ht="54.75" customHeight="1">
      <c r="A26" s="276" t="s">
        <v>100</v>
      </c>
      <c r="B26" s="276"/>
      <c r="C26" s="276"/>
      <c r="D26" s="276"/>
      <c r="E26" s="276"/>
      <c r="F26" s="276"/>
      <c r="G26" s="276"/>
      <c r="H26" s="98"/>
      <c r="I26" s="98"/>
      <c r="J26" s="98"/>
      <c r="K26" s="98"/>
      <c r="L26" s="83"/>
    </row>
    <row r="27" spans="1:25" s="1" customFormat="1" ht="33" customHeight="1">
      <c r="A27" s="99"/>
      <c r="B27" s="99"/>
      <c r="C27" s="99"/>
      <c r="D27" s="99"/>
      <c r="E27" s="99"/>
      <c r="F27" s="100"/>
      <c r="G27" s="99"/>
    </row>
    <row r="28" spans="1:25" s="1" customFormat="1" ht="70.150000000000006" customHeight="1">
      <c r="A28" s="101"/>
      <c r="B28" s="102"/>
      <c r="C28" s="102"/>
      <c r="D28" s="102"/>
      <c r="E28" s="102"/>
      <c r="F28" s="102"/>
      <c r="G28" s="102"/>
      <c r="H28" s="102"/>
      <c r="I28" s="99"/>
    </row>
    <row r="29" spans="1:25" s="1" customFormat="1" ht="27.6" customHeight="1">
      <c r="A29" s="236"/>
      <c r="B29" s="101"/>
      <c r="C29" s="101"/>
      <c r="D29" s="236"/>
      <c r="E29" s="236"/>
      <c r="F29" s="101"/>
      <c r="G29" s="101"/>
      <c r="H29" s="102"/>
      <c r="I29" s="99"/>
    </row>
    <row r="30" spans="1:25" s="1" customFormat="1" ht="28.15" customHeight="1">
      <c r="A30" s="236"/>
      <c r="B30" s="103"/>
      <c r="C30" s="104"/>
      <c r="D30" s="105"/>
      <c r="E30" s="105"/>
      <c r="F30" s="101"/>
      <c r="G30" s="101"/>
      <c r="H30" s="101"/>
      <c r="I30" s="99"/>
    </row>
    <row r="31" spans="1:25" s="1" customFormat="1" ht="15">
      <c r="A31" s="107"/>
      <c r="B31" s="103"/>
      <c r="C31" s="104"/>
      <c r="D31" s="101"/>
      <c r="E31" s="101"/>
      <c r="F31" s="101"/>
      <c r="G31" s="101"/>
      <c r="H31" s="102"/>
      <c r="I31" s="99"/>
    </row>
    <row r="32" spans="1:25" s="1" customFormat="1" ht="15">
      <c r="A32" s="107"/>
      <c r="B32" s="101"/>
      <c r="C32" s="101"/>
      <c r="D32" s="105"/>
      <c r="E32" s="105"/>
      <c r="F32" s="103"/>
      <c r="G32" s="103"/>
      <c r="H32" s="103"/>
      <c r="I32" s="99"/>
    </row>
    <row r="33" spans="1:9" s="1" customFormat="1" ht="24" customHeight="1">
      <c r="A33" s="236"/>
      <c r="B33" s="101"/>
      <c r="C33" s="101"/>
      <c r="D33" s="236"/>
      <c r="E33" s="236"/>
      <c r="F33" s="101"/>
      <c r="G33" s="101"/>
      <c r="H33" s="102"/>
      <c r="I33" s="99"/>
    </row>
    <row r="34" spans="1:9" s="1" customFormat="1" ht="22.15" customHeight="1">
      <c r="A34" s="236"/>
      <c r="B34" s="104"/>
      <c r="C34" s="104"/>
      <c r="D34" s="105"/>
      <c r="E34" s="105"/>
      <c r="F34" s="101"/>
      <c r="G34" s="101"/>
      <c r="H34" s="101"/>
      <c r="I34" s="99"/>
    </row>
    <row r="35" spans="1:9" s="1" customFormat="1" ht="15">
      <c r="A35" s="107"/>
      <c r="B35" s="103"/>
      <c r="C35" s="104"/>
      <c r="D35" s="101"/>
      <c r="E35" s="101"/>
      <c r="F35" s="101"/>
      <c r="G35" s="101"/>
      <c r="H35" s="102"/>
      <c r="I35" s="99"/>
    </row>
    <row r="36" spans="1:9" s="1" customFormat="1" ht="15">
      <c r="A36" s="107"/>
      <c r="B36" s="101"/>
      <c r="C36" s="101"/>
      <c r="D36" s="105"/>
      <c r="E36" s="105"/>
      <c r="F36" s="103"/>
      <c r="G36" s="103"/>
      <c r="H36" s="108"/>
      <c r="I36" s="99"/>
    </row>
    <row r="37" spans="1:9" s="1" customFormat="1" ht="21" customHeight="1">
      <c r="A37" s="236"/>
      <c r="B37" s="101"/>
      <c r="C37" s="101"/>
      <c r="D37" s="101"/>
      <c r="E37" s="101"/>
      <c r="F37" s="101"/>
      <c r="G37" s="101"/>
      <c r="H37" s="102"/>
      <c r="I37" s="99"/>
    </row>
    <row r="38" spans="1:9" s="1" customFormat="1" ht="23.45" customHeight="1">
      <c r="A38" s="236"/>
      <c r="B38" s="104"/>
      <c r="C38" s="104"/>
      <c r="D38" s="105"/>
      <c r="E38" s="105"/>
      <c r="F38" s="101"/>
      <c r="G38" s="101"/>
      <c r="H38" s="101"/>
      <c r="I38" s="99"/>
    </row>
    <row r="39" spans="1:9" s="1" customFormat="1" ht="15">
      <c r="A39" s="107"/>
      <c r="B39" s="103"/>
      <c r="C39" s="104"/>
      <c r="D39" s="101"/>
      <c r="E39" s="101"/>
      <c r="F39" s="101"/>
      <c r="G39" s="101"/>
      <c r="H39" s="102"/>
      <c r="I39" s="99"/>
    </row>
    <row r="40" spans="1:9" s="1" customFormat="1" ht="15">
      <c r="A40" s="107"/>
      <c r="B40" s="101"/>
      <c r="C40" s="101"/>
      <c r="D40" s="105"/>
      <c r="E40" s="105"/>
      <c r="F40" s="103"/>
      <c r="G40" s="103"/>
      <c r="H40" s="108"/>
      <c r="I40" s="99"/>
    </row>
    <row r="41" spans="1:9" s="1" customFormat="1" ht="15">
      <c r="A41" s="236"/>
      <c r="B41" s="105"/>
      <c r="C41" s="105"/>
      <c r="D41" s="105"/>
      <c r="E41" s="105"/>
      <c r="F41" s="103"/>
      <c r="G41" s="103"/>
      <c r="H41" s="108"/>
      <c r="I41" s="99"/>
    </row>
    <row r="42" spans="1:9" s="1" customFormat="1" ht="15">
      <c r="A42" s="236"/>
      <c r="B42" s="101"/>
      <c r="C42" s="101"/>
      <c r="D42" s="105"/>
      <c r="E42" s="105"/>
      <c r="F42" s="103"/>
      <c r="G42" s="103"/>
      <c r="H42" s="108"/>
      <c r="I42" s="99"/>
    </row>
    <row r="43" spans="1:9" s="1" customFormat="1" ht="15">
      <c r="A43" s="107"/>
      <c r="B43" s="101"/>
      <c r="C43" s="101"/>
      <c r="D43" s="105"/>
      <c r="E43" s="105"/>
      <c r="F43" s="103"/>
      <c r="G43" s="103"/>
      <c r="H43" s="108"/>
      <c r="I43" s="99"/>
    </row>
    <row r="44" spans="1:9" s="1" customFormat="1" ht="15">
      <c r="A44" s="107"/>
      <c r="B44" s="101"/>
      <c r="C44" s="101"/>
      <c r="D44" s="105"/>
      <c r="E44" s="105"/>
      <c r="F44" s="103"/>
      <c r="G44" s="103"/>
      <c r="H44" s="108"/>
      <c r="I44" s="99"/>
    </row>
    <row r="45" spans="1:9" s="1" customFormat="1" ht="19.899999999999999" customHeight="1">
      <c r="A45" s="236"/>
      <c r="B45" s="101"/>
      <c r="C45" s="101"/>
      <c r="D45" s="101"/>
      <c r="E45" s="101"/>
      <c r="F45" s="101"/>
      <c r="G45" s="101"/>
      <c r="H45" s="102"/>
      <c r="I45" s="99"/>
    </row>
    <row r="46" spans="1:9" s="1" customFormat="1" ht="21.6" customHeight="1">
      <c r="A46" s="236"/>
      <c r="B46" s="104"/>
      <c r="C46" s="104"/>
      <c r="D46" s="105"/>
      <c r="E46" s="105"/>
      <c r="F46" s="101"/>
      <c r="G46" s="101"/>
      <c r="H46" s="101"/>
      <c r="I46" s="99"/>
    </row>
    <row r="47" spans="1:9" s="1" customFormat="1" ht="15">
      <c r="A47" s="107"/>
      <c r="B47" s="103"/>
      <c r="C47" s="103"/>
      <c r="D47" s="101"/>
      <c r="E47" s="101"/>
      <c r="F47" s="101"/>
      <c r="G47" s="101"/>
      <c r="H47" s="102"/>
      <c r="I47" s="99"/>
    </row>
    <row r="48" spans="1:9" s="1" customFormat="1" ht="15">
      <c r="A48" s="107"/>
      <c r="B48" s="104"/>
      <c r="C48" s="104"/>
      <c r="D48" s="109"/>
      <c r="E48" s="109"/>
      <c r="F48" s="103"/>
      <c r="G48" s="103"/>
      <c r="H48" s="108"/>
      <c r="I48" s="99"/>
    </row>
    <row r="49" spans="1:9" s="1" customFormat="1" ht="21.6" customHeight="1">
      <c r="A49" s="236"/>
      <c r="B49" s="101"/>
      <c r="C49" s="101"/>
      <c r="D49" s="101"/>
      <c r="E49" s="101"/>
      <c r="F49" s="101"/>
      <c r="G49" s="101"/>
      <c r="H49" s="102"/>
      <c r="I49" s="99"/>
    </row>
    <row r="50" spans="1:9" s="1" customFormat="1" ht="24.6" customHeight="1">
      <c r="A50" s="236"/>
      <c r="B50" s="104"/>
      <c r="C50" s="104"/>
      <c r="D50" s="105"/>
      <c r="E50" s="105"/>
      <c r="F50" s="101"/>
      <c r="G50" s="101"/>
      <c r="H50" s="101"/>
      <c r="I50" s="99"/>
    </row>
    <row r="51" spans="1:9" s="1" customFormat="1" ht="15">
      <c r="A51" s="107"/>
      <c r="B51" s="103"/>
      <c r="C51" s="101"/>
      <c r="D51" s="101"/>
      <c r="E51" s="101"/>
      <c r="F51" s="101"/>
      <c r="G51" s="101"/>
      <c r="H51" s="101"/>
      <c r="I51" s="99"/>
    </row>
    <row r="52" spans="1:9" s="1" customFormat="1" ht="15">
      <c r="A52" s="107"/>
      <c r="B52" s="104"/>
      <c r="C52" s="104"/>
      <c r="D52" s="109"/>
      <c r="E52" s="109"/>
      <c r="F52" s="103"/>
      <c r="G52" s="103"/>
      <c r="H52" s="101"/>
      <c r="I52" s="99"/>
    </row>
    <row r="53" spans="1:9" s="1" customFormat="1">
      <c r="A53" s="110"/>
      <c r="B53" s="110"/>
      <c r="C53" s="110"/>
      <c r="D53" s="110"/>
      <c r="E53" s="110"/>
      <c r="F53" s="110"/>
      <c r="G53" s="110"/>
      <c r="H53" s="110"/>
      <c r="I53" s="99"/>
    </row>
    <row r="54" spans="1:9" s="1" customFormat="1">
      <c r="A54" s="110"/>
      <c r="B54" s="110"/>
      <c r="C54" s="110"/>
      <c r="D54" s="110"/>
      <c r="E54" s="110"/>
      <c r="F54" s="110"/>
      <c r="G54" s="110"/>
      <c r="H54" s="110"/>
      <c r="I54" s="99"/>
    </row>
    <row r="55" spans="1:9" s="1" customFormat="1">
      <c r="A55" s="110"/>
      <c r="B55" s="110"/>
      <c r="C55" s="110"/>
      <c r="D55" s="110"/>
      <c r="E55" s="110"/>
      <c r="F55" s="110"/>
      <c r="G55" s="110"/>
      <c r="H55" s="110"/>
      <c r="I55" s="99"/>
    </row>
    <row r="56" spans="1:9" s="1" customFormat="1">
      <c r="A56" s="110"/>
      <c r="B56" s="110"/>
      <c r="C56" s="110"/>
      <c r="D56" s="110"/>
      <c r="E56" s="110"/>
      <c r="F56" s="110"/>
      <c r="G56" s="110"/>
      <c r="H56" s="110"/>
      <c r="I56" s="99"/>
    </row>
    <row r="57" spans="1:9" s="1" customFormat="1">
      <c r="A57" s="110"/>
      <c r="B57" s="110"/>
      <c r="C57" s="110"/>
      <c r="D57" s="110"/>
      <c r="E57" s="110"/>
      <c r="F57" s="110"/>
      <c r="G57" s="110"/>
      <c r="H57" s="110"/>
      <c r="I57" s="99"/>
    </row>
    <row r="58" spans="1:9" s="1" customFormat="1">
      <c r="A58" s="110"/>
      <c r="B58" s="110"/>
      <c r="C58" s="110"/>
      <c r="D58" s="110"/>
      <c r="E58" s="110"/>
      <c r="F58" s="110"/>
      <c r="G58" s="110"/>
      <c r="H58" s="110"/>
      <c r="I58" s="99"/>
    </row>
    <row r="59" spans="1:9" s="1" customFormat="1">
      <c r="A59" s="110"/>
      <c r="B59" s="110"/>
      <c r="C59" s="110"/>
      <c r="D59" s="110"/>
      <c r="E59" s="110"/>
      <c r="F59" s="110"/>
      <c r="G59" s="110"/>
      <c r="H59" s="110"/>
      <c r="I59" s="99"/>
    </row>
    <row r="60" spans="1:9" s="1" customFormat="1">
      <c r="A60" s="111"/>
      <c r="B60" s="111"/>
      <c r="C60" s="111"/>
      <c r="D60" s="111"/>
      <c r="E60" s="111"/>
      <c r="F60" s="111"/>
      <c r="G60" s="111"/>
      <c r="H60" s="111"/>
    </row>
    <row r="61" spans="1:9" s="1" customFormat="1">
      <c r="A61" s="111"/>
      <c r="B61" s="111"/>
      <c r="C61" s="111"/>
      <c r="D61" s="111"/>
      <c r="E61" s="111"/>
      <c r="F61" s="111"/>
      <c r="G61" s="111"/>
      <c r="H61" s="111"/>
    </row>
    <row r="62" spans="1:9" s="1" customFormat="1">
      <c r="A62" s="111"/>
      <c r="B62" s="111"/>
      <c r="C62" s="111"/>
      <c r="D62" s="111"/>
      <c r="E62" s="111"/>
      <c r="F62" s="111"/>
      <c r="G62" s="111"/>
      <c r="H62" s="111"/>
    </row>
    <row r="63" spans="1:9" s="1" customFormat="1">
      <c r="A63" s="111"/>
      <c r="B63" s="111"/>
      <c r="C63" s="111"/>
      <c r="D63" s="111"/>
      <c r="E63" s="111"/>
      <c r="F63" s="111"/>
      <c r="G63" s="111"/>
      <c r="H63" s="111"/>
    </row>
    <row r="64" spans="1:9" s="1" customFormat="1">
      <c r="A64" s="111"/>
      <c r="B64" s="111"/>
      <c r="C64" s="111"/>
      <c r="D64" s="111"/>
      <c r="E64" s="111"/>
      <c r="F64" s="111"/>
      <c r="G64" s="111"/>
      <c r="H64" s="111"/>
    </row>
    <row r="65" spans="6:6" s="1" customFormat="1">
      <c r="F65" s="112"/>
    </row>
    <row r="66" spans="6:6" s="1" customFormat="1">
      <c r="F66" s="112"/>
    </row>
    <row r="67" spans="6:6" s="1" customFormat="1">
      <c r="F67" s="112"/>
    </row>
    <row r="68" spans="6:6" s="1" customFormat="1">
      <c r="F68" s="112"/>
    </row>
    <row r="69" spans="6:6" s="1" customFormat="1">
      <c r="F69" s="112"/>
    </row>
    <row r="70" spans="6:6" s="1" customFormat="1">
      <c r="F70" s="112"/>
    </row>
    <row r="71" spans="6:6" s="1" customFormat="1">
      <c r="F71" s="112"/>
    </row>
    <row r="72" spans="6:6" s="1" customFormat="1">
      <c r="F72" s="112"/>
    </row>
    <row r="73" spans="6:6" s="1" customFormat="1">
      <c r="F73" s="112"/>
    </row>
    <row r="74" spans="6:6" s="1" customFormat="1">
      <c r="F74" s="112"/>
    </row>
    <row r="75" spans="6:6" s="1" customFormat="1">
      <c r="F75" s="112"/>
    </row>
    <row r="76" spans="6:6" s="1" customFormat="1">
      <c r="F76" s="112"/>
    </row>
    <row r="77" spans="6:6" s="1" customFormat="1">
      <c r="F77" s="112"/>
    </row>
    <row r="78" spans="6:6" s="1" customFormat="1">
      <c r="F78" s="112"/>
    </row>
    <row r="79" spans="6:6" s="1" customFormat="1">
      <c r="F79" s="112"/>
    </row>
    <row r="80" spans="6:6" s="1" customFormat="1">
      <c r="F80" s="112"/>
    </row>
    <row r="81" spans="6:6" s="1" customFormat="1">
      <c r="F81" s="112"/>
    </row>
    <row r="82" spans="6:6" s="1" customFormat="1">
      <c r="F82" s="112"/>
    </row>
    <row r="83" spans="6:6" s="1" customFormat="1">
      <c r="F83" s="112"/>
    </row>
    <row r="84" spans="6:6" s="1" customFormat="1">
      <c r="F84" s="112"/>
    </row>
    <row r="85" spans="6:6" s="1" customFormat="1">
      <c r="F85" s="112"/>
    </row>
    <row r="86" spans="6:6" s="1" customFormat="1">
      <c r="F86" s="112"/>
    </row>
    <row r="87" spans="6:6" s="1" customFormat="1">
      <c r="F87" s="112"/>
    </row>
    <row r="88" spans="6:6" s="1" customFormat="1">
      <c r="F88" s="112"/>
    </row>
    <row r="89" spans="6:6" s="1" customFormat="1">
      <c r="F89" s="112"/>
    </row>
    <row r="90" spans="6:6" s="1" customFormat="1">
      <c r="F90" s="112"/>
    </row>
    <row r="91" spans="6:6" s="1" customFormat="1">
      <c r="F91" s="112"/>
    </row>
    <row r="92" spans="6:6" s="1" customFormat="1">
      <c r="F92" s="112"/>
    </row>
    <row r="93" spans="6:6" s="1" customFormat="1">
      <c r="F93" s="112"/>
    </row>
    <row r="94" spans="6:6" s="1" customFormat="1">
      <c r="F94" s="112"/>
    </row>
    <row r="95" spans="6:6" s="1" customFormat="1">
      <c r="F95" s="112"/>
    </row>
    <row r="96" spans="6:6" s="1" customFormat="1">
      <c r="F96" s="112"/>
    </row>
    <row r="97" spans="6:6" s="1" customFormat="1">
      <c r="F97" s="112"/>
    </row>
    <row r="98" spans="6:6" s="1" customFormat="1">
      <c r="F98" s="112"/>
    </row>
    <row r="99" spans="6:6" s="1" customFormat="1">
      <c r="F99" s="112"/>
    </row>
    <row r="100" spans="6:6" s="1" customFormat="1">
      <c r="F100" s="112"/>
    </row>
    <row r="101" spans="6:6" s="1" customFormat="1">
      <c r="F101" s="112"/>
    </row>
    <row r="102" spans="6:6" s="1" customFormat="1">
      <c r="F102" s="112"/>
    </row>
    <row r="103" spans="6:6" s="1" customFormat="1">
      <c r="F103" s="112"/>
    </row>
    <row r="104" spans="6:6" s="1" customFormat="1">
      <c r="F104" s="112"/>
    </row>
    <row r="105" spans="6:6" s="1" customFormat="1">
      <c r="F105" s="112"/>
    </row>
    <row r="106" spans="6:6" s="1" customFormat="1">
      <c r="F106" s="112"/>
    </row>
    <row r="107" spans="6:6" s="1" customFormat="1">
      <c r="F107" s="112"/>
    </row>
    <row r="108" spans="6:6" s="1" customFormat="1">
      <c r="F108" s="112"/>
    </row>
    <row r="109" spans="6:6" s="1" customFormat="1">
      <c r="F109" s="112"/>
    </row>
    <row r="110" spans="6:6" s="1" customFormat="1">
      <c r="F110" s="112"/>
    </row>
    <row r="111" spans="6:6" s="1" customFormat="1">
      <c r="F111" s="112"/>
    </row>
    <row r="112" spans="6:6" s="1" customFormat="1">
      <c r="F112" s="112"/>
    </row>
    <row r="113" spans="6:6" s="1" customFormat="1">
      <c r="F113" s="112"/>
    </row>
    <row r="114" spans="6:6" s="1" customFormat="1">
      <c r="F114" s="112"/>
    </row>
    <row r="115" spans="6:6" s="1" customFormat="1">
      <c r="F115" s="112"/>
    </row>
    <row r="116" spans="6:6" s="1" customFormat="1">
      <c r="F116" s="112"/>
    </row>
    <row r="117" spans="6:6" s="1" customFormat="1">
      <c r="F117" s="112"/>
    </row>
    <row r="118" spans="6:6" s="1" customFormat="1">
      <c r="F118" s="112"/>
    </row>
    <row r="119" spans="6:6" s="1" customFormat="1">
      <c r="F119" s="112"/>
    </row>
    <row r="120" spans="6:6" s="1" customFormat="1">
      <c r="F120" s="112"/>
    </row>
    <row r="121" spans="6:6" s="1" customFormat="1">
      <c r="F121" s="112"/>
    </row>
    <row r="122" spans="6:6" s="1" customFormat="1">
      <c r="F122" s="112"/>
    </row>
    <row r="123" spans="6:6" s="1" customFormat="1">
      <c r="F123" s="112"/>
    </row>
    <row r="124" spans="6:6" s="1" customFormat="1">
      <c r="F124" s="112"/>
    </row>
    <row r="125" spans="6:6" s="1" customFormat="1">
      <c r="F125" s="112"/>
    </row>
    <row r="126" spans="6:6" s="1" customFormat="1">
      <c r="F126" s="112"/>
    </row>
    <row r="127" spans="6:6" s="1" customFormat="1">
      <c r="F127" s="112"/>
    </row>
    <row r="128" spans="6:6" s="1" customFormat="1">
      <c r="F128" s="112"/>
    </row>
    <row r="129" spans="6:6" s="1" customFormat="1">
      <c r="F129" s="112"/>
    </row>
    <row r="130" spans="6:6" s="1" customFormat="1">
      <c r="F130" s="112"/>
    </row>
    <row r="131" spans="6:6" s="1" customFormat="1">
      <c r="F131" s="112"/>
    </row>
    <row r="132" spans="6:6" s="1" customFormat="1">
      <c r="F132" s="112"/>
    </row>
    <row r="133" spans="6:6" s="1" customFormat="1">
      <c r="F133" s="112"/>
    </row>
    <row r="134" spans="6:6" s="1" customFormat="1">
      <c r="F134" s="112"/>
    </row>
    <row r="135" spans="6:6" s="1" customFormat="1">
      <c r="F135" s="112"/>
    </row>
    <row r="136" spans="6:6" s="1" customFormat="1">
      <c r="F136" s="112"/>
    </row>
    <row r="137" spans="6:6" s="1" customFormat="1">
      <c r="F137" s="112"/>
    </row>
    <row r="138" spans="6:6" s="1" customFormat="1">
      <c r="F138" s="112"/>
    </row>
    <row r="139" spans="6:6" s="1" customFormat="1">
      <c r="F139" s="112"/>
    </row>
    <row r="140" spans="6:6" s="1" customFormat="1">
      <c r="F140" s="112"/>
    </row>
    <row r="141" spans="6:6" s="1" customFormat="1">
      <c r="F141" s="112"/>
    </row>
    <row r="142" spans="6:6" s="1" customFormat="1">
      <c r="F142" s="112"/>
    </row>
    <row r="143" spans="6:6" s="1" customFormat="1">
      <c r="F143" s="112"/>
    </row>
    <row r="144" spans="6:6" s="1" customFormat="1">
      <c r="F144" s="112"/>
    </row>
    <row r="145" spans="6:6" s="1" customFormat="1">
      <c r="F145" s="112"/>
    </row>
    <row r="146" spans="6:6" s="1" customFormat="1">
      <c r="F146" s="112"/>
    </row>
    <row r="147" spans="6:6" s="1" customFormat="1">
      <c r="F147" s="112"/>
    </row>
    <row r="148" spans="6:6" s="1" customFormat="1">
      <c r="F148" s="112"/>
    </row>
    <row r="149" spans="6:6" s="1" customFormat="1">
      <c r="F149" s="112"/>
    </row>
    <row r="150" spans="6:6" s="1" customFormat="1">
      <c r="F150" s="112"/>
    </row>
    <row r="151" spans="6:6" s="1" customFormat="1">
      <c r="F151" s="112"/>
    </row>
    <row r="152" spans="6:6" s="1" customFormat="1">
      <c r="F152" s="112"/>
    </row>
    <row r="153" spans="6:6" s="1" customFormat="1">
      <c r="F153" s="112"/>
    </row>
    <row r="154" spans="6:6" s="1" customFormat="1">
      <c r="F154" s="112"/>
    </row>
    <row r="155" spans="6:6" s="1" customFormat="1">
      <c r="F155" s="112"/>
    </row>
    <row r="156" spans="6:6" s="1" customFormat="1">
      <c r="F156" s="112"/>
    </row>
    <row r="157" spans="6:6" s="1" customFormat="1">
      <c r="F157" s="112"/>
    </row>
    <row r="158" spans="6:6" s="1" customFormat="1">
      <c r="F158" s="112"/>
    </row>
    <row r="159" spans="6:6" s="1" customFormat="1">
      <c r="F159" s="112"/>
    </row>
    <row r="160" spans="6:6" s="1" customFormat="1">
      <c r="F160" s="112"/>
    </row>
    <row r="161" spans="6:6" s="1" customFormat="1">
      <c r="F161" s="112"/>
    </row>
    <row r="162" spans="6:6" s="1" customFormat="1">
      <c r="F162" s="112"/>
    </row>
    <row r="163" spans="6:6" s="1" customFormat="1">
      <c r="F163" s="112"/>
    </row>
    <row r="164" spans="6:6" s="1" customFormat="1">
      <c r="F164" s="112"/>
    </row>
    <row r="165" spans="6:6" s="1" customFormat="1">
      <c r="F165" s="112"/>
    </row>
    <row r="166" spans="6:6" s="1" customFormat="1">
      <c r="F166" s="112"/>
    </row>
    <row r="167" spans="6:6" s="1" customFormat="1">
      <c r="F167" s="112"/>
    </row>
    <row r="168" spans="6:6" s="1" customFormat="1">
      <c r="F168" s="112"/>
    </row>
    <row r="169" spans="6:6" s="1" customFormat="1">
      <c r="F169" s="112"/>
    </row>
    <row r="170" spans="6:6" s="1" customFormat="1">
      <c r="F170" s="112"/>
    </row>
    <row r="171" spans="6:6" s="1" customFormat="1">
      <c r="F171" s="112"/>
    </row>
    <row r="172" spans="6:6" s="1" customFormat="1">
      <c r="F172" s="112"/>
    </row>
    <row r="173" spans="6:6" s="1" customFormat="1">
      <c r="F173" s="112"/>
    </row>
    <row r="174" spans="6:6" s="1" customFormat="1">
      <c r="F174" s="112"/>
    </row>
    <row r="175" spans="6:6" s="1" customFormat="1">
      <c r="F175" s="112"/>
    </row>
    <row r="176" spans="6:6" s="1" customFormat="1">
      <c r="F176" s="112"/>
    </row>
    <row r="177" spans="6:6" s="1" customFormat="1">
      <c r="F177" s="112"/>
    </row>
    <row r="178" spans="6:6" s="1" customFormat="1">
      <c r="F178" s="112"/>
    </row>
    <row r="179" spans="6:6" s="1" customFormat="1">
      <c r="F179" s="112"/>
    </row>
    <row r="180" spans="6:6" s="1" customFormat="1">
      <c r="F180" s="112"/>
    </row>
    <row r="181" spans="6:6" s="1" customFormat="1">
      <c r="F181" s="112"/>
    </row>
    <row r="182" spans="6:6" s="1" customFormat="1">
      <c r="F182" s="112"/>
    </row>
    <row r="183" spans="6:6" s="1" customFormat="1">
      <c r="F183" s="112"/>
    </row>
    <row r="184" spans="6:6" s="1" customFormat="1">
      <c r="F184" s="112"/>
    </row>
    <row r="185" spans="6:6" s="1" customFormat="1">
      <c r="F185" s="112"/>
    </row>
    <row r="186" spans="6:6" s="1" customFormat="1">
      <c r="F186" s="112"/>
    </row>
    <row r="187" spans="6:6" s="1" customFormat="1">
      <c r="F187" s="112"/>
    </row>
    <row r="188" spans="6:6" s="1" customFormat="1">
      <c r="F188" s="112"/>
    </row>
    <row r="189" spans="6:6" s="1" customFormat="1">
      <c r="F189" s="112"/>
    </row>
    <row r="190" spans="6:6" s="1" customFormat="1">
      <c r="F190" s="112"/>
    </row>
    <row r="191" spans="6:6" s="1" customFormat="1">
      <c r="F191" s="112"/>
    </row>
    <row r="192" spans="6:6" s="1" customFormat="1">
      <c r="F192" s="112"/>
    </row>
    <row r="193" spans="6:6" s="1" customFormat="1">
      <c r="F193" s="112"/>
    </row>
    <row r="194" spans="6:6" s="1" customFormat="1">
      <c r="F194" s="112"/>
    </row>
    <row r="195" spans="6:6" s="1" customFormat="1">
      <c r="F195" s="112"/>
    </row>
    <row r="196" spans="6:6" s="1" customFormat="1">
      <c r="F196" s="112"/>
    </row>
    <row r="197" spans="6:6" s="1" customFormat="1">
      <c r="F197" s="112"/>
    </row>
    <row r="198" spans="6:6" s="1" customFormat="1">
      <c r="F198" s="112"/>
    </row>
    <row r="199" spans="6:6" s="1" customFormat="1">
      <c r="F199" s="112"/>
    </row>
    <row r="200" spans="6:6" s="1" customFormat="1">
      <c r="F200" s="112"/>
    </row>
    <row r="201" spans="6:6" s="1" customFormat="1">
      <c r="F201" s="112"/>
    </row>
    <row r="202" spans="6:6" s="1" customFormat="1">
      <c r="F202" s="112"/>
    </row>
    <row r="203" spans="6:6" s="1" customFormat="1">
      <c r="F203" s="112"/>
    </row>
    <row r="204" spans="6:6" s="1" customFormat="1">
      <c r="F204" s="112"/>
    </row>
    <row r="205" spans="6:6" s="1" customFormat="1">
      <c r="F205" s="112"/>
    </row>
    <row r="206" spans="6:6" s="1" customFormat="1">
      <c r="F206" s="112"/>
    </row>
    <row r="207" spans="6:6" s="1" customFormat="1">
      <c r="F207" s="112"/>
    </row>
    <row r="208" spans="6:6" s="1" customFormat="1">
      <c r="F208" s="112"/>
    </row>
    <row r="209" spans="6:6" s="1" customFormat="1">
      <c r="F209" s="112"/>
    </row>
    <row r="210" spans="6:6" s="1" customFormat="1">
      <c r="F210" s="112"/>
    </row>
    <row r="211" spans="6:6" s="1" customFormat="1">
      <c r="F211" s="112"/>
    </row>
    <row r="212" spans="6:6" s="1" customFormat="1">
      <c r="F212" s="112"/>
    </row>
    <row r="213" spans="6:6" s="1" customFormat="1">
      <c r="F213" s="112"/>
    </row>
    <row r="214" spans="6:6" s="1" customFormat="1">
      <c r="F214" s="112"/>
    </row>
    <row r="215" spans="6:6" s="1" customFormat="1">
      <c r="F215" s="112"/>
    </row>
    <row r="216" spans="6:6" s="1" customFormat="1">
      <c r="F216" s="112"/>
    </row>
    <row r="217" spans="6:6" s="1" customFormat="1">
      <c r="F217" s="112"/>
    </row>
    <row r="218" spans="6:6" s="1" customFormat="1">
      <c r="F218" s="112"/>
    </row>
    <row r="219" spans="6:6" s="1" customFormat="1">
      <c r="F219" s="112"/>
    </row>
    <row r="220" spans="6:6" s="1" customFormat="1">
      <c r="F220" s="112"/>
    </row>
    <row r="221" spans="6:6" s="1" customFormat="1">
      <c r="F221" s="112"/>
    </row>
    <row r="222" spans="6:6" s="1" customFormat="1">
      <c r="F222" s="112"/>
    </row>
    <row r="223" spans="6:6" s="1" customFormat="1">
      <c r="F223" s="112"/>
    </row>
    <row r="224" spans="6:6" s="1" customFormat="1">
      <c r="F224" s="112"/>
    </row>
    <row r="225" spans="6:6" s="1" customFormat="1">
      <c r="F225" s="112"/>
    </row>
    <row r="226" spans="6:6" s="1" customFormat="1">
      <c r="F226" s="112"/>
    </row>
    <row r="227" spans="6:6" s="1" customFormat="1">
      <c r="F227" s="112"/>
    </row>
    <row r="228" spans="6:6" s="1" customFormat="1">
      <c r="F228" s="112"/>
    </row>
    <row r="229" spans="6:6" s="1" customFormat="1">
      <c r="F229" s="112"/>
    </row>
    <row r="230" spans="6:6" s="1" customFormat="1">
      <c r="F230" s="112"/>
    </row>
    <row r="231" spans="6:6" s="1" customFormat="1">
      <c r="F231" s="112"/>
    </row>
    <row r="232" spans="6:6" s="1" customFormat="1">
      <c r="F232" s="112"/>
    </row>
    <row r="233" spans="6:6" s="1" customFormat="1">
      <c r="F233" s="112"/>
    </row>
    <row r="234" spans="6:6" s="1" customFormat="1">
      <c r="F234" s="112"/>
    </row>
    <row r="235" spans="6:6" s="1" customFormat="1">
      <c r="F235" s="112"/>
    </row>
    <row r="236" spans="6:6" s="1" customFormat="1">
      <c r="F236" s="112"/>
    </row>
    <row r="237" spans="6:6" s="1" customFormat="1">
      <c r="F237" s="112"/>
    </row>
    <row r="238" spans="6:6" s="1" customFormat="1">
      <c r="F238" s="112"/>
    </row>
    <row r="239" spans="6:6" s="1" customFormat="1">
      <c r="F239" s="112"/>
    </row>
    <row r="240" spans="6:6" s="1" customFormat="1">
      <c r="F240" s="112"/>
    </row>
    <row r="241" spans="6:6" s="1" customFormat="1">
      <c r="F241" s="112"/>
    </row>
    <row r="242" spans="6:6" s="1" customFormat="1">
      <c r="F242" s="112"/>
    </row>
    <row r="243" spans="6:6" s="1" customFormat="1">
      <c r="F243" s="112"/>
    </row>
    <row r="244" spans="6:6" s="1" customFormat="1">
      <c r="F244" s="112"/>
    </row>
    <row r="245" spans="6:6" s="1" customFormat="1">
      <c r="F245" s="112"/>
    </row>
    <row r="246" spans="6:6" s="1" customFormat="1">
      <c r="F246" s="112"/>
    </row>
    <row r="247" spans="6:6" s="1" customFormat="1">
      <c r="F247" s="112"/>
    </row>
    <row r="248" spans="6:6" s="1" customFormat="1">
      <c r="F248" s="112"/>
    </row>
    <row r="249" spans="6:6" s="1" customFormat="1">
      <c r="F249" s="112"/>
    </row>
    <row r="250" spans="6:6" s="1" customFormat="1">
      <c r="F250" s="112"/>
    </row>
    <row r="251" spans="6:6" s="1" customFormat="1">
      <c r="F251" s="112"/>
    </row>
    <row r="252" spans="6:6" s="1" customFormat="1">
      <c r="F252" s="112"/>
    </row>
    <row r="253" spans="6:6" s="1" customFormat="1">
      <c r="F253" s="112"/>
    </row>
    <row r="254" spans="6:6" s="1" customFormat="1">
      <c r="F254" s="112"/>
    </row>
    <row r="255" spans="6:6" s="1" customFormat="1">
      <c r="F255" s="112"/>
    </row>
    <row r="256" spans="6:6" s="1" customFormat="1">
      <c r="F256" s="112"/>
    </row>
    <row r="257" spans="6:6" s="1" customFormat="1">
      <c r="F257" s="112"/>
    </row>
    <row r="258" spans="6:6" s="1" customFormat="1">
      <c r="F258" s="112"/>
    </row>
    <row r="259" spans="6:6" s="1" customFormat="1">
      <c r="F259" s="112"/>
    </row>
    <row r="260" spans="6:6" s="1" customFormat="1">
      <c r="F260" s="112"/>
    </row>
    <row r="261" spans="6:6" s="1" customFormat="1">
      <c r="F261" s="112"/>
    </row>
    <row r="262" spans="6:6" s="1" customFormat="1">
      <c r="F262" s="112"/>
    </row>
    <row r="263" spans="6:6" s="1" customFormat="1">
      <c r="F263" s="112"/>
    </row>
    <row r="264" spans="6:6" s="1" customFormat="1">
      <c r="F264" s="112"/>
    </row>
    <row r="265" spans="6:6" s="1" customFormat="1">
      <c r="F265" s="112"/>
    </row>
    <row r="266" spans="6:6" s="1" customFormat="1">
      <c r="F266" s="112"/>
    </row>
    <row r="267" spans="6:6" s="1" customFormat="1">
      <c r="F267" s="112"/>
    </row>
    <row r="268" spans="6:6" s="1" customFormat="1">
      <c r="F268" s="112"/>
    </row>
    <row r="269" spans="6:6" s="1" customFormat="1">
      <c r="F269" s="112"/>
    </row>
    <row r="270" spans="6:6" s="1" customFormat="1">
      <c r="F270" s="112"/>
    </row>
    <row r="271" spans="6:6" s="1" customFormat="1">
      <c r="F271" s="112"/>
    </row>
    <row r="272" spans="6:6" s="1" customFormat="1">
      <c r="F272" s="112"/>
    </row>
    <row r="273" spans="6:6" s="1" customFormat="1">
      <c r="F273" s="112"/>
    </row>
    <row r="274" spans="6:6" s="1" customFormat="1">
      <c r="F274" s="112"/>
    </row>
    <row r="275" spans="6:6" s="1" customFormat="1">
      <c r="F275" s="112"/>
    </row>
    <row r="276" spans="6:6" s="1" customFormat="1">
      <c r="F276" s="112"/>
    </row>
    <row r="277" spans="6:6" s="1" customFormat="1">
      <c r="F277" s="112"/>
    </row>
    <row r="278" spans="6:6" s="1" customFormat="1">
      <c r="F278" s="112"/>
    </row>
    <row r="279" spans="6:6" s="1" customFormat="1">
      <c r="F279" s="112"/>
    </row>
    <row r="280" spans="6:6" s="1" customFormat="1">
      <c r="F280" s="112"/>
    </row>
    <row r="281" spans="6:6" s="1" customFormat="1">
      <c r="F281" s="112"/>
    </row>
    <row r="282" spans="6:6" s="1" customFormat="1">
      <c r="F282" s="112"/>
    </row>
    <row r="283" spans="6:6" s="1" customFormat="1">
      <c r="F283" s="112"/>
    </row>
    <row r="284" spans="6:6" s="1" customFormat="1">
      <c r="F284" s="112"/>
    </row>
    <row r="285" spans="6:6" s="1" customFormat="1">
      <c r="F285" s="112"/>
    </row>
    <row r="286" spans="6:6" s="1" customFormat="1">
      <c r="F286" s="112"/>
    </row>
    <row r="287" spans="6:6" s="1" customFormat="1">
      <c r="F287" s="112"/>
    </row>
    <row r="288" spans="6:6" s="1" customFormat="1">
      <c r="F288" s="112"/>
    </row>
    <row r="289" spans="6:6" s="1" customFormat="1">
      <c r="F289" s="112"/>
    </row>
    <row r="290" spans="6:6" s="1" customFormat="1">
      <c r="F290" s="112"/>
    </row>
    <row r="291" spans="6:6" s="1" customFormat="1">
      <c r="F291" s="112"/>
    </row>
    <row r="292" spans="6:6" s="1" customFormat="1">
      <c r="F292" s="112"/>
    </row>
    <row r="293" spans="6:6" s="1" customFormat="1">
      <c r="F293" s="112"/>
    </row>
    <row r="294" spans="6:6" s="1" customFormat="1">
      <c r="F294" s="112"/>
    </row>
    <row r="295" spans="6:6" s="1" customFormat="1">
      <c r="F295" s="112"/>
    </row>
    <row r="296" spans="6:6" s="1" customFormat="1">
      <c r="F296" s="112"/>
    </row>
    <row r="297" spans="6:6" s="1" customFormat="1">
      <c r="F297" s="112"/>
    </row>
    <row r="298" spans="6:6" s="1" customFormat="1">
      <c r="F298" s="112"/>
    </row>
    <row r="299" spans="6:6" s="1" customFormat="1">
      <c r="F299" s="112"/>
    </row>
    <row r="300" spans="6:6" s="1" customFormat="1">
      <c r="F300" s="112"/>
    </row>
    <row r="301" spans="6:6" s="1" customFormat="1">
      <c r="F301" s="112"/>
    </row>
    <row r="302" spans="6:6" s="1" customFormat="1">
      <c r="F302" s="112"/>
    </row>
    <row r="303" spans="6:6" s="1" customFormat="1">
      <c r="F303" s="112"/>
    </row>
    <row r="304" spans="6:6" s="1" customFormat="1">
      <c r="F304" s="112"/>
    </row>
    <row r="305" spans="6:6" s="1" customFormat="1">
      <c r="F305" s="112"/>
    </row>
    <row r="306" spans="6:6" s="1" customFormat="1">
      <c r="F306" s="112"/>
    </row>
    <row r="307" spans="6:6" s="1" customFormat="1">
      <c r="F307" s="112"/>
    </row>
    <row r="308" spans="6:6" s="1" customFormat="1">
      <c r="F308" s="112"/>
    </row>
    <row r="309" spans="6:6" s="1" customFormat="1">
      <c r="F309" s="112"/>
    </row>
    <row r="310" spans="6:6" s="1" customFormat="1">
      <c r="F310" s="112"/>
    </row>
    <row r="311" spans="6:6" s="1" customFormat="1">
      <c r="F311" s="112"/>
    </row>
    <row r="312" spans="6:6" s="1" customFormat="1">
      <c r="F312" s="112"/>
    </row>
    <row r="313" spans="6:6" s="1" customFormat="1">
      <c r="F313" s="112"/>
    </row>
    <row r="314" spans="6:6" s="1" customFormat="1">
      <c r="F314" s="112"/>
    </row>
    <row r="315" spans="6:6" s="1" customFormat="1">
      <c r="F315" s="112"/>
    </row>
    <row r="316" spans="6:6" s="1" customFormat="1">
      <c r="F316" s="112"/>
    </row>
    <row r="317" spans="6:6" s="1" customFormat="1">
      <c r="F317" s="112"/>
    </row>
    <row r="318" spans="6:6" s="1" customFormat="1">
      <c r="F318" s="112"/>
    </row>
    <row r="319" spans="6:6" s="1" customFormat="1">
      <c r="F319" s="112"/>
    </row>
    <row r="320" spans="6:6" s="1" customFormat="1">
      <c r="F320" s="112"/>
    </row>
    <row r="321" spans="6:6" s="1" customFormat="1">
      <c r="F321" s="112"/>
    </row>
    <row r="322" spans="6:6" s="1" customFormat="1">
      <c r="F322" s="112"/>
    </row>
    <row r="323" spans="6:6" s="1" customFormat="1">
      <c r="F323" s="112"/>
    </row>
    <row r="324" spans="6:6" s="1" customFormat="1">
      <c r="F324" s="112"/>
    </row>
    <row r="325" spans="6:6" s="1" customFormat="1">
      <c r="F325" s="112"/>
    </row>
    <row r="326" spans="6:6" s="1" customFormat="1">
      <c r="F326" s="112"/>
    </row>
    <row r="327" spans="6:6" s="1" customFormat="1">
      <c r="F327" s="112"/>
    </row>
    <row r="328" spans="6:6" s="1" customFormat="1">
      <c r="F328" s="112"/>
    </row>
    <row r="329" spans="6:6" s="1" customFormat="1">
      <c r="F329" s="112"/>
    </row>
    <row r="330" spans="6:6" s="1" customFormat="1">
      <c r="F330" s="112"/>
    </row>
    <row r="331" spans="6:6" s="1" customFormat="1">
      <c r="F331" s="112"/>
    </row>
    <row r="332" spans="6:6" s="1" customFormat="1">
      <c r="F332" s="112"/>
    </row>
    <row r="333" spans="6:6" s="1" customFormat="1">
      <c r="F333" s="112"/>
    </row>
    <row r="334" spans="6:6" s="1" customFormat="1">
      <c r="F334" s="112"/>
    </row>
    <row r="335" spans="6:6" s="1" customFormat="1">
      <c r="F335" s="112"/>
    </row>
    <row r="336" spans="6:6" s="1" customFormat="1">
      <c r="F336" s="112"/>
    </row>
    <row r="337" spans="6:6" s="1" customFormat="1">
      <c r="F337" s="112"/>
    </row>
    <row r="338" spans="6:6" s="1" customFormat="1">
      <c r="F338" s="112"/>
    </row>
    <row r="339" spans="6:6" s="1" customFormat="1">
      <c r="F339" s="112"/>
    </row>
    <row r="340" spans="6:6" s="1" customFormat="1">
      <c r="F340" s="112"/>
    </row>
    <row r="341" spans="6:6" s="1" customFormat="1">
      <c r="F341" s="112"/>
    </row>
    <row r="342" spans="6:6" s="1" customFormat="1">
      <c r="F342" s="112"/>
    </row>
    <row r="343" spans="6:6" s="1" customFormat="1">
      <c r="F343" s="112"/>
    </row>
    <row r="344" spans="6:6" s="1" customFormat="1">
      <c r="F344" s="112"/>
    </row>
    <row r="345" spans="6:6" s="1" customFormat="1">
      <c r="F345" s="112"/>
    </row>
    <row r="346" spans="6:6" s="1" customFormat="1">
      <c r="F346" s="112"/>
    </row>
    <row r="347" spans="6:6" s="1" customFormat="1">
      <c r="F347" s="112"/>
    </row>
    <row r="348" spans="6:6" s="1" customFormat="1">
      <c r="F348" s="112"/>
    </row>
    <row r="349" spans="6:6" s="1" customFormat="1">
      <c r="F349" s="112"/>
    </row>
    <row r="350" spans="6:6" s="1" customFormat="1">
      <c r="F350" s="112"/>
    </row>
    <row r="351" spans="6:6" s="1" customFormat="1">
      <c r="F351" s="112"/>
    </row>
    <row r="352" spans="6:6" s="1" customFormat="1">
      <c r="F352" s="112"/>
    </row>
    <row r="353" spans="6:6" s="1" customFormat="1">
      <c r="F353" s="112"/>
    </row>
    <row r="354" spans="6:6" s="1" customFormat="1">
      <c r="F354" s="112"/>
    </row>
    <row r="355" spans="6:6" s="1" customFormat="1">
      <c r="F355" s="112"/>
    </row>
    <row r="356" spans="6:6" s="1" customFormat="1">
      <c r="F356" s="112"/>
    </row>
    <row r="357" spans="6:6" s="1" customFormat="1">
      <c r="F357" s="112"/>
    </row>
    <row r="358" spans="6:6" s="1" customFormat="1">
      <c r="F358" s="112"/>
    </row>
    <row r="359" spans="6:6" s="1" customFormat="1">
      <c r="F359" s="112"/>
    </row>
    <row r="360" spans="6:6" s="1" customFormat="1">
      <c r="F360" s="112"/>
    </row>
    <row r="361" spans="6:6" s="1" customFormat="1">
      <c r="F361" s="112"/>
    </row>
    <row r="362" spans="6:6" s="1" customFormat="1">
      <c r="F362" s="112"/>
    </row>
    <row r="363" spans="6:6" s="1" customFormat="1">
      <c r="F363" s="112"/>
    </row>
    <row r="364" spans="6:6" s="1" customFormat="1">
      <c r="F364" s="112"/>
    </row>
    <row r="365" spans="6:6" s="1" customFormat="1">
      <c r="F365" s="112"/>
    </row>
    <row r="366" spans="6:6" s="1" customFormat="1">
      <c r="F366" s="112"/>
    </row>
    <row r="367" spans="6:6" s="1" customFormat="1">
      <c r="F367" s="112"/>
    </row>
    <row r="368" spans="6:6" s="1" customFormat="1">
      <c r="F368" s="112"/>
    </row>
    <row r="369" spans="6:6" s="1" customFormat="1">
      <c r="F369" s="112"/>
    </row>
    <row r="370" spans="6:6" s="1" customFormat="1">
      <c r="F370" s="112"/>
    </row>
    <row r="371" spans="6:6" s="1" customFormat="1">
      <c r="F371" s="112"/>
    </row>
    <row r="372" spans="6:6" s="1" customFormat="1">
      <c r="F372" s="112"/>
    </row>
    <row r="373" spans="6:6" s="1" customFormat="1">
      <c r="F373" s="112"/>
    </row>
    <row r="374" spans="6:6" s="1" customFormat="1">
      <c r="F374" s="112"/>
    </row>
    <row r="375" spans="6:6" s="1" customFormat="1">
      <c r="F375" s="112"/>
    </row>
    <row r="376" spans="6:6" s="1" customFormat="1">
      <c r="F376" s="112"/>
    </row>
    <row r="377" spans="6:6" s="1" customFormat="1">
      <c r="F377" s="112"/>
    </row>
    <row r="378" spans="6:6" s="1" customFormat="1">
      <c r="F378" s="112"/>
    </row>
    <row r="379" spans="6:6" s="1" customFormat="1">
      <c r="F379" s="112"/>
    </row>
    <row r="380" spans="6:6" s="1" customFormat="1">
      <c r="F380" s="112"/>
    </row>
    <row r="381" spans="6:6" s="1" customFormat="1">
      <c r="F381" s="112"/>
    </row>
    <row r="382" spans="6:6" s="1" customFormat="1">
      <c r="F382" s="112"/>
    </row>
    <row r="383" spans="6:6" s="1" customFormat="1">
      <c r="F383" s="112"/>
    </row>
    <row r="384" spans="6:6" s="1" customFormat="1">
      <c r="F384" s="112"/>
    </row>
    <row r="385" spans="6:6" s="1" customFormat="1">
      <c r="F385" s="112"/>
    </row>
    <row r="386" spans="6:6" s="1" customFormat="1">
      <c r="F386" s="112"/>
    </row>
    <row r="387" spans="6:6" s="1" customFormat="1">
      <c r="F387" s="112"/>
    </row>
    <row r="388" spans="6:6" s="1" customFormat="1">
      <c r="F388" s="112"/>
    </row>
    <row r="389" spans="6:6" s="1" customFormat="1">
      <c r="F389" s="112"/>
    </row>
    <row r="390" spans="6:6" s="1" customFormat="1">
      <c r="F390" s="112"/>
    </row>
    <row r="391" spans="6:6" s="1" customFormat="1">
      <c r="F391" s="112"/>
    </row>
    <row r="392" spans="6:6" s="1" customFormat="1">
      <c r="F392" s="112"/>
    </row>
    <row r="393" spans="6:6" s="1" customFormat="1">
      <c r="F393" s="112"/>
    </row>
    <row r="394" spans="6:6" s="1" customFormat="1">
      <c r="F394" s="112"/>
    </row>
    <row r="395" spans="6:6" s="1" customFormat="1">
      <c r="F395" s="112"/>
    </row>
    <row r="396" spans="6:6" s="1" customFormat="1">
      <c r="F396" s="112"/>
    </row>
    <row r="397" spans="6:6" s="1" customFormat="1">
      <c r="F397" s="112"/>
    </row>
    <row r="398" spans="6:6" s="1" customFormat="1">
      <c r="F398" s="112"/>
    </row>
    <row r="399" spans="6:6" s="1" customFormat="1">
      <c r="F399" s="112"/>
    </row>
    <row r="400" spans="6:6" s="1" customFormat="1">
      <c r="F400" s="112"/>
    </row>
    <row r="401" spans="6:6" s="1" customFormat="1">
      <c r="F401" s="112"/>
    </row>
    <row r="402" spans="6:6" s="1" customFormat="1">
      <c r="F402" s="112"/>
    </row>
    <row r="403" spans="6:6" s="1" customFormat="1">
      <c r="F403" s="112"/>
    </row>
    <row r="404" spans="6:6" s="1" customFormat="1">
      <c r="F404" s="112"/>
    </row>
    <row r="405" spans="6:6" s="1" customFormat="1">
      <c r="F405" s="112"/>
    </row>
    <row r="406" spans="6:6" s="1" customFormat="1">
      <c r="F406" s="112"/>
    </row>
    <row r="407" spans="6:6" s="1" customFormat="1">
      <c r="F407" s="112"/>
    </row>
    <row r="408" spans="6:6" s="1" customFormat="1">
      <c r="F408" s="112"/>
    </row>
    <row r="409" spans="6:6" s="1" customFormat="1">
      <c r="F409" s="112"/>
    </row>
    <row r="410" spans="6:6" s="1" customFormat="1">
      <c r="F410" s="112"/>
    </row>
    <row r="411" spans="6:6" s="1" customFormat="1">
      <c r="F411" s="112"/>
    </row>
    <row r="412" spans="6:6" s="1" customFormat="1">
      <c r="F412" s="112"/>
    </row>
    <row r="413" spans="6:6" s="1" customFormat="1">
      <c r="F413" s="112"/>
    </row>
    <row r="414" spans="6:6" s="1" customFormat="1">
      <c r="F414" s="112"/>
    </row>
    <row r="415" spans="6:6" s="1" customFormat="1">
      <c r="F415" s="112"/>
    </row>
    <row r="416" spans="6:6" s="1" customFormat="1">
      <c r="F416" s="112"/>
    </row>
    <row r="417" spans="6:6" s="1" customFormat="1">
      <c r="F417" s="112"/>
    </row>
    <row r="418" spans="6:6" s="1" customFormat="1">
      <c r="F418" s="112"/>
    </row>
    <row r="419" spans="6:6" s="1" customFormat="1">
      <c r="F419" s="112"/>
    </row>
    <row r="420" spans="6:6" s="1" customFormat="1">
      <c r="F420" s="112"/>
    </row>
    <row r="421" spans="6:6" s="1" customFormat="1">
      <c r="F421" s="112"/>
    </row>
    <row r="422" spans="6:6" s="1" customFormat="1">
      <c r="F422" s="112"/>
    </row>
    <row r="423" spans="6:6" s="1" customFormat="1">
      <c r="F423" s="112"/>
    </row>
    <row r="424" spans="6:6" s="1" customFormat="1">
      <c r="F424" s="112"/>
    </row>
    <row r="425" spans="6:6" s="1" customFormat="1">
      <c r="F425" s="112"/>
    </row>
    <row r="426" spans="6:6" s="1" customFormat="1">
      <c r="F426" s="112"/>
    </row>
    <row r="427" spans="6:6" s="1" customFormat="1">
      <c r="F427" s="112"/>
    </row>
    <row r="428" spans="6:6" s="1" customFormat="1">
      <c r="F428" s="112"/>
    </row>
    <row r="429" spans="6:6" s="1" customFormat="1">
      <c r="F429" s="112"/>
    </row>
    <row r="430" spans="6:6" s="1" customFormat="1">
      <c r="F430" s="112"/>
    </row>
    <row r="431" spans="6:6" s="1" customFormat="1">
      <c r="F431" s="112"/>
    </row>
    <row r="432" spans="6:6" s="1" customFormat="1">
      <c r="F432" s="112"/>
    </row>
    <row r="433" spans="6:6" s="1" customFormat="1">
      <c r="F433" s="112"/>
    </row>
    <row r="434" spans="6:6" s="1" customFormat="1">
      <c r="F434" s="112"/>
    </row>
    <row r="435" spans="6:6" s="1" customFormat="1">
      <c r="F435" s="112"/>
    </row>
    <row r="436" spans="6:6" s="1" customFormat="1">
      <c r="F436" s="112"/>
    </row>
    <row r="437" spans="6:6" s="1" customFormat="1">
      <c r="F437" s="112"/>
    </row>
    <row r="438" spans="6:6" s="1" customFormat="1">
      <c r="F438" s="112"/>
    </row>
    <row r="439" spans="6:6" s="1" customFormat="1">
      <c r="F439" s="112"/>
    </row>
    <row r="440" spans="6:6" s="1" customFormat="1">
      <c r="F440" s="112"/>
    </row>
    <row r="441" spans="6:6" s="1" customFormat="1">
      <c r="F441" s="112"/>
    </row>
    <row r="442" spans="6:6" s="1" customFormat="1">
      <c r="F442" s="112"/>
    </row>
    <row r="443" spans="6:6" s="1" customFormat="1">
      <c r="F443" s="112"/>
    </row>
    <row r="444" spans="6:6" s="1" customFormat="1">
      <c r="F444" s="112"/>
    </row>
    <row r="445" spans="6:6" s="1" customFormat="1">
      <c r="F445" s="112"/>
    </row>
    <row r="446" spans="6:6" s="1" customFormat="1">
      <c r="F446" s="112"/>
    </row>
    <row r="447" spans="6:6" s="1" customFormat="1">
      <c r="F447" s="112"/>
    </row>
    <row r="448" spans="6:6" s="1" customFormat="1">
      <c r="F448" s="112"/>
    </row>
    <row r="449" spans="6:6" s="1" customFormat="1">
      <c r="F449" s="112"/>
    </row>
    <row r="450" spans="6:6" s="1" customFormat="1">
      <c r="F450" s="112"/>
    </row>
    <row r="451" spans="6:6" s="1" customFormat="1">
      <c r="F451" s="112"/>
    </row>
    <row r="452" spans="6:6" s="1" customFormat="1">
      <c r="F452" s="112"/>
    </row>
    <row r="453" spans="6:6" s="1" customFormat="1">
      <c r="F453" s="112"/>
    </row>
    <row r="454" spans="6:6" s="1" customFormat="1">
      <c r="F454" s="112"/>
    </row>
    <row r="455" spans="6:6" s="1" customFormat="1">
      <c r="F455" s="112"/>
    </row>
    <row r="456" spans="6:6" s="1" customFormat="1">
      <c r="F456" s="112"/>
    </row>
    <row r="457" spans="6:6" s="1" customFormat="1">
      <c r="F457" s="112"/>
    </row>
    <row r="458" spans="6:6" s="1" customFormat="1">
      <c r="F458" s="112"/>
    </row>
    <row r="459" spans="6:6" s="1" customFormat="1">
      <c r="F459" s="112"/>
    </row>
    <row r="460" spans="6:6" s="1" customFormat="1">
      <c r="F460" s="112"/>
    </row>
    <row r="461" spans="6:6" s="1" customFormat="1">
      <c r="F461" s="112"/>
    </row>
    <row r="462" spans="6:6" s="1" customFormat="1">
      <c r="F462" s="112"/>
    </row>
    <row r="463" spans="6:6" s="1" customFormat="1">
      <c r="F463" s="112"/>
    </row>
    <row r="464" spans="6:6" s="1" customFormat="1">
      <c r="F464" s="112"/>
    </row>
    <row r="465" spans="6:6" s="1" customFormat="1">
      <c r="F465" s="112"/>
    </row>
    <row r="466" spans="6:6" s="1" customFormat="1">
      <c r="F466" s="112"/>
    </row>
    <row r="467" spans="6:6" s="1" customFormat="1">
      <c r="F467" s="112"/>
    </row>
    <row r="468" spans="6:6" s="1" customFormat="1">
      <c r="F468" s="112"/>
    </row>
    <row r="469" spans="6:6" s="1" customFormat="1">
      <c r="F469" s="112"/>
    </row>
    <row r="470" spans="6:6" s="1" customFormat="1">
      <c r="F470" s="112"/>
    </row>
    <row r="471" spans="6:6" s="1" customFormat="1">
      <c r="F471" s="112"/>
    </row>
    <row r="472" spans="6:6" s="1" customFormat="1">
      <c r="F472" s="112"/>
    </row>
    <row r="473" spans="6:6" s="1" customFormat="1">
      <c r="F473" s="112"/>
    </row>
    <row r="474" spans="6:6" s="1" customFormat="1">
      <c r="F474" s="112"/>
    </row>
    <row r="475" spans="6:6" s="1" customFormat="1">
      <c r="F475" s="112"/>
    </row>
    <row r="476" spans="6:6" s="1" customFormat="1">
      <c r="F476" s="112"/>
    </row>
    <row r="477" spans="6:6" s="1" customFormat="1">
      <c r="F477" s="112"/>
    </row>
    <row r="478" spans="6:6" s="1" customFormat="1">
      <c r="F478" s="112"/>
    </row>
    <row r="479" spans="6:6" s="1" customFormat="1">
      <c r="F479" s="112"/>
    </row>
    <row r="480" spans="6:6" s="1" customFormat="1">
      <c r="F480" s="112"/>
    </row>
    <row r="481" spans="6:6" s="1" customFormat="1">
      <c r="F481" s="112"/>
    </row>
    <row r="482" spans="6:6" s="1" customFormat="1">
      <c r="F482" s="112"/>
    </row>
    <row r="483" spans="6:6" s="1" customFormat="1">
      <c r="F483" s="112"/>
    </row>
    <row r="484" spans="6:6" s="1" customFormat="1">
      <c r="F484" s="112"/>
    </row>
    <row r="485" spans="6:6" s="1" customFormat="1">
      <c r="F485" s="112"/>
    </row>
    <row r="486" spans="6:6" s="1" customFormat="1">
      <c r="F486" s="112"/>
    </row>
    <row r="487" spans="6:6" s="1" customFormat="1">
      <c r="F487" s="112"/>
    </row>
    <row r="488" spans="6:6" s="1" customFormat="1">
      <c r="F488" s="112"/>
    </row>
    <row r="489" spans="6:6" s="1" customFormat="1">
      <c r="F489" s="112"/>
    </row>
    <row r="490" spans="6:6" s="1" customFormat="1">
      <c r="F490" s="112"/>
    </row>
    <row r="491" spans="6:6" s="1" customFormat="1">
      <c r="F491" s="112"/>
    </row>
    <row r="492" spans="6:6" s="1" customFormat="1">
      <c r="F492" s="112"/>
    </row>
    <row r="493" spans="6:6" s="1" customFormat="1">
      <c r="F493" s="112"/>
    </row>
    <row r="494" spans="6:6" s="1" customFormat="1">
      <c r="F494" s="112"/>
    </row>
    <row r="495" spans="6:6" s="1" customFormat="1">
      <c r="F495" s="112"/>
    </row>
    <row r="496" spans="6:6" s="1" customFormat="1">
      <c r="F496" s="112"/>
    </row>
    <row r="497" spans="6:6" s="1" customFormat="1">
      <c r="F497" s="112"/>
    </row>
    <row r="498" spans="6:6" s="1" customFormat="1">
      <c r="F498" s="112"/>
    </row>
    <row r="499" spans="6:6" s="1" customFormat="1">
      <c r="F499" s="112"/>
    </row>
    <row r="500" spans="6:6" s="1" customFormat="1">
      <c r="F500" s="112"/>
    </row>
    <row r="501" spans="6:6" s="1" customFormat="1">
      <c r="F501" s="112"/>
    </row>
    <row r="502" spans="6:6" s="1" customFormat="1">
      <c r="F502" s="112"/>
    </row>
    <row r="503" spans="6:6" s="1" customFormat="1">
      <c r="F503" s="112"/>
    </row>
    <row r="504" spans="6:6" s="1" customFormat="1">
      <c r="F504" s="112"/>
    </row>
    <row r="505" spans="6:6" s="1" customFormat="1">
      <c r="F505" s="112"/>
    </row>
    <row r="506" spans="6:6" s="1" customFormat="1">
      <c r="F506" s="112"/>
    </row>
    <row r="507" spans="6:6" s="1" customFormat="1">
      <c r="F507" s="112"/>
    </row>
    <row r="508" spans="6:6" s="1" customFormat="1">
      <c r="F508" s="112"/>
    </row>
    <row r="509" spans="6:6" s="1" customFormat="1">
      <c r="F509" s="112"/>
    </row>
    <row r="510" spans="6:6" s="1" customFormat="1">
      <c r="F510" s="112"/>
    </row>
    <row r="511" spans="6:6" s="1" customFormat="1">
      <c r="F511" s="112"/>
    </row>
    <row r="512" spans="6:6" s="1" customFormat="1">
      <c r="F512" s="112"/>
    </row>
    <row r="513" spans="6:6" s="1" customFormat="1">
      <c r="F513" s="112"/>
    </row>
    <row r="514" spans="6:6" s="1" customFormat="1">
      <c r="F514" s="112"/>
    </row>
    <row r="515" spans="6:6" s="1" customFormat="1">
      <c r="F515" s="112"/>
    </row>
    <row r="516" spans="6:6" s="1" customFormat="1">
      <c r="F516" s="112"/>
    </row>
    <row r="517" spans="6:6" s="1" customFormat="1">
      <c r="F517" s="112"/>
    </row>
    <row r="518" spans="6:6" s="1" customFormat="1">
      <c r="F518" s="112"/>
    </row>
    <row r="519" spans="6:6" s="1" customFormat="1">
      <c r="F519" s="112"/>
    </row>
    <row r="520" spans="6:6" s="1" customFormat="1">
      <c r="F520" s="112"/>
    </row>
    <row r="521" spans="6:6" s="1" customFormat="1">
      <c r="F521" s="112"/>
    </row>
    <row r="522" spans="6:6" s="1" customFormat="1">
      <c r="F522" s="112"/>
    </row>
    <row r="523" spans="6:6" s="1" customFormat="1">
      <c r="F523" s="112"/>
    </row>
    <row r="524" spans="6:6" s="1" customFormat="1">
      <c r="F524" s="112"/>
    </row>
    <row r="525" spans="6:6" s="1" customFormat="1">
      <c r="F525" s="112"/>
    </row>
    <row r="526" spans="6:6" s="1" customFormat="1">
      <c r="F526" s="112"/>
    </row>
    <row r="527" spans="6:6" s="1" customFormat="1">
      <c r="F527" s="112"/>
    </row>
    <row r="528" spans="6:6" s="1" customFormat="1">
      <c r="F528" s="112"/>
    </row>
    <row r="529" spans="6:6" s="1" customFormat="1">
      <c r="F529" s="112"/>
    </row>
    <row r="530" spans="6:6" s="1" customFormat="1">
      <c r="F530" s="112"/>
    </row>
    <row r="531" spans="6:6" s="1" customFormat="1">
      <c r="F531" s="112"/>
    </row>
    <row r="532" spans="6:6" s="1" customFormat="1">
      <c r="F532" s="112"/>
    </row>
    <row r="533" spans="6:6" s="1" customFormat="1">
      <c r="F533" s="112"/>
    </row>
    <row r="534" spans="6:6" s="1" customFormat="1">
      <c r="F534" s="112"/>
    </row>
    <row r="535" spans="6:6" s="1" customFormat="1">
      <c r="F535" s="112"/>
    </row>
    <row r="536" spans="6:6" s="1" customFormat="1">
      <c r="F536" s="112"/>
    </row>
    <row r="537" spans="6:6" s="1" customFormat="1">
      <c r="F537" s="112"/>
    </row>
    <row r="538" spans="6:6" s="1" customFormat="1">
      <c r="F538" s="112"/>
    </row>
    <row r="539" spans="6:6" s="1" customFormat="1">
      <c r="F539" s="112"/>
    </row>
    <row r="540" spans="6:6" s="1" customFormat="1">
      <c r="F540" s="112"/>
    </row>
    <row r="541" spans="6:6" s="1" customFormat="1">
      <c r="F541" s="112"/>
    </row>
    <row r="542" spans="6:6" s="1" customFormat="1">
      <c r="F542" s="112"/>
    </row>
    <row r="543" spans="6:6" s="1" customFormat="1">
      <c r="F543" s="112"/>
    </row>
    <row r="544" spans="6:6" s="1" customFormat="1">
      <c r="F544" s="112"/>
    </row>
    <row r="545" spans="6:6" s="1" customFormat="1">
      <c r="F545" s="112"/>
    </row>
    <row r="546" spans="6:6" s="1" customFormat="1">
      <c r="F546" s="112"/>
    </row>
    <row r="547" spans="6:6" s="1" customFormat="1">
      <c r="F547" s="112"/>
    </row>
    <row r="548" spans="6:6" s="1" customFormat="1">
      <c r="F548" s="112"/>
    </row>
    <row r="549" spans="6:6" s="1" customFormat="1">
      <c r="F549" s="112"/>
    </row>
    <row r="550" spans="6:6" s="1" customFormat="1">
      <c r="F550" s="112"/>
    </row>
    <row r="551" spans="6:6" s="1" customFormat="1">
      <c r="F551" s="112"/>
    </row>
    <row r="552" spans="6:6" s="1" customFormat="1">
      <c r="F552" s="112"/>
    </row>
    <row r="553" spans="6:6" s="1" customFormat="1">
      <c r="F553" s="112"/>
    </row>
    <row r="554" spans="6:6" s="1" customFormat="1">
      <c r="F554" s="112"/>
    </row>
    <row r="555" spans="6:6" s="1" customFormat="1">
      <c r="F555" s="112"/>
    </row>
    <row r="556" spans="6:6" s="1" customFormat="1">
      <c r="F556" s="112"/>
    </row>
    <row r="557" spans="6:6" s="1" customFormat="1">
      <c r="F557" s="112"/>
    </row>
    <row r="558" spans="6:6" s="1" customFormat="1">
      <c r="F558" s="112"/>
    </row>
    <row r="559" spans="6:6" s="1" customFormat="1">
      <c r="F559" s="112"/>
    </row>
    <row r="560" spans="6:6" s="1" customFormat="1">
      <c r="F560" s="112"/>
    </row>
    <row r="561" spans="6:6" s="1" customFormat="1">
      <c r="F561" s="112"/>
    </row>
    <row r="562" spans="6:6" s="1" customFormat="1">
      <c r="F562" s="112"/>
    </row>
    <row r="563" spans="6:6" s="1" customFormat="1">
      <c r="F563" s="112"/>
    </row>
    <row r="564" spans="6:6" s="1" customFormat="1">
      <c r="F564" s="112"/>
    </row>
    <row r="565" spans="6:6" s="1" customFormat="1">
      <c r="F565" s="112"/>
    </row>
    <row r="566" spans="6:6" s="1" customFormat="1">
      <c r="F566" s="112"/>
    </row>
    <row r="567" spans="6:6" s="1" customFormat="1">
      <c r="F567" s="112"/>
    </row>
    <row r="568" spans="6:6" s="1" customFormat="1">
      <c r="F568" s="112"/>
    </row>
    <row r="569" spans="6:6" s="1" customFormat="1">
      <c r="F569" s="112"/>
    </row>
    <row r="570" spans="6:6" s="1" customFormat="1">
      <c r="F570" s="112"/>
    </row>
    <row r="571" spans="6:6" s="1" customFormat="1">
      <c r="F571" s="112"/>
    </row>
    <row r="572" spans="6:6" s="1" customFormat="1">
      <c r="F572" s="112"/>
    </row>
    <row r="573" spans="6:6" s="1" customFormat="1">
      <c r="F573" s="112"/>
    </row>
    <row r="574" spans="6:6" s="1" customFormat="1">
      <c r="F574" s="112"/>
    </row>
    <row r="575" spans="6:6" s="1" customFormat="1">
      <c r="F575" s="112"/>
    </row>
    <row r="576" spans="6:6" s="1" customFormat="1">
      <c r="F576" s="112"/>
    </row>
    <row r="577" spans="6:6" s="1" customFormat="1">
      <c r="F577" s="112"/>
    </row>
    <row r="578" spans="6:6" s="1" customFormat="1">
      <c r="F578" s="112"/>
    </row>
    <row r="579" spans="6:6" s="1" customFormat="1">
      <c r="F579" s="112"/>
    </row>
    <row r="580" spans="6:6" s="1" customFormat="1">
      <c r="F580" s="112"/>
    </row>
    <row r="581" spans="6:6" s="1" customFormat="1">
      <c r="F581" s="112"/>
    </row>
    <row r="582" spans="6:6" s="1" customFormat="1">
      <c r="F582" s="112"/>
    </row>
    <row r="583" spans="6:6" s="1" customFormat="1">
      <c r="F583" s="112"/>
    </row>
    <row r="584" spans="6:6" s="1" customFormat="1">
      <c r="F584" s="112"/>
    </row>
    <row r="585" spans="6:6" s="1" customFormat="1">
      <c r="F585" s="112"/>
    </row>
    <row r="586" spans="6:6" s="1" customFormat="1">
      <c r="F586" s="112"/>
    </row>
    <row r="587" spans="6:6" s="1" customFormat="1">
      <c r="F587" s="112"/>
    </row>
    <row r="588" spans="6:6" s="1" customFormat="1">
      <c r="F588" s="112"/>
    </row>
    <row r="589" spans="6:6" s="1" customFormat="1">
      <c r="F589" s="112"/>
    </row>
    <row r="590" spans="6:6" s="1" customFormat="1">
      <c r="F590" s="112"/>
    </row>
    <row r="591" spans="6:6" s="1" customFormat="1">
      <c r="F591" s="112"/>
    </row>
    <row r="592" spans="6:6" s="1" customFormat="1">
      <c r="F592" s="112"/>
    </row>
    <row r="593" spans="6:6" s="1" customFormat="1">
      <c r="F593" s="112"/>
    </row>
    <row r="594" spans="6:6" s="1" customFormat="1">
      <c r="F594" s="112"/>
    </row>
    <row r="595" spans="6:6" s="1" customFormat="1">
      <c r="F595" s="112"/>
    </row>
    <row r="596" spans="6:6" s="1" customFormat="1">
      <c r="F596" s="112"/>
    </row>
    <row r="597" spans="6:6" s="1" customFormat="1">
      <c r="F597" s="112"/>
    </row>
    <row r="598" spans="6:6" s="1" customFormat="1">
      <c r="F598" s="112"/>
    </row>
    <row r="599" spans="6:6" s="1" customFormat="1">
      <c r="F599" s="112"/>
    </row>
    <row r="600" spans="6:6" s="1" customFormat="1">
      <c r="F600" s="112"/>
    </row>
    <row r="601" spans="6:6" s="1" customFormat="1">
      <c r="F601" s="112"/>
    </row>
    <row r="602" spans="6:6" s="1" customFormat="1">
      <c r="F602" s="112"/>
    </row>
    <row r="603" spans="6:6" s="1" customFormat="1">
      <c r="F603" s="112"/>
    </row>
    <row r="604" spans="6:6" s="1" customFormat="1">
      <c r="F604" s="112"/>
    </row>
    <row r="605" spans="6:6" s="1" customFormat="1">
      <c r="F605" s="112"/>
    </row>
    <row r="606" spans="6:6" s="1" customFormat="1">
      <c r="F606" s="112"/>
    </row>
    <row r="607" spans="6:6" s="1" customFormat="1">
      <c r="F607" s="112"/>
    </row>
    <row r="608" spans="6:6" s="1" customFormat="1">
      <c r="F608" s="112"/>
    </row>
    <row r="609" spans="6:6" s="1" customFormat="1">
      <c r="F609" s="112"/>
    </row>
    <row r="610" spans="6:6" s="1" customFormat="1">
      <c r="F610" s="112"/>
    </row>
    <row r="611" spans="6:6" s="1" customFormat="1">
      <c r="F611" s="112"/>
    </row>
    <row r="612" spans="6:6" s="1" customFormat="1">
      <c r="F612" s="112"/>
    </row>
    <row r="613" spans="6:6" s="1" customFormat="1">
      <c r="F613" s="112"/>
    </row>
    <row r="614" spans="6:6" s="1" customFormat="1">
      <c r="F614" s="112"/>
    </row>
    <row r="615" spans="6:6" s="1" customFormat="1">
      <c r="F615" s="112"/>
    </row>
    <row r="616" spans="6:6" s="1" customFormat="1">
      <c r="F616" s="112"/>
    </row>
    <row r="617" spans="6:6" s="1" customFormat="1">
      <c r="F617" s="112"/>
    </row>
    <row r="618" spans="6:6" s="1" customFormat="1">
      <c r="F618" s="112"/>
    </row>
    <row r="619" spans="6:6" s="1" customFormat="1">
      <c r="F619" s="112"/>
    </row>
    <row r="620" spans="6:6" s="1" customFormat="1">
      <c r="F620" s="112"/>
    </row>
    <row r="621" spans="6:6" s="1" customFormat="1">
      <c r="F621" s="112"/>
    </row>
    <row r="622" spans="6:6" s="1" customFormat="1">
      <c r="F622" s="112"/>
    </row>
    <row r="623" spans="6:6" s="1" customFormat="1">
      <c r="F623" s="112"/>
    </row>
    <row r="624" spans="6:6" s="1" customFormat="1">
      <c r="F624" s="112"/>
    </row>
    <row r="625" spans="6:6" s="1" customFormat="1">
      <c r="F625" s="112"/>
    </row>
    <row r="626" spans="6:6" s="1" customFormat="1">
      <c r="F626" s="112"/>
    </row>
    <row r="627" spans="6:6" s="1" customFormat="1">
      <c r="F627" s="112"/>
    </row>
    <row r="628" spans="6:6" s="1" customFormat="1">
      <c r="F628" s="112"/>
    </row>
    <row r="629" spans="6:6" s="1" customFormat="1">
      <c r="F629" s="112"/>
    </row>
    <row r="630" spans="6:6" s="1" customFormat="1">
      <c r="F630" s="112"/>
    </row>
    <row r="631" spans="6:6" s="1" customFormat="1">
      <c r="F631" s="112"/>
    </row>
    <row r="632" spans="6:6" s="1" customFormat="1">
      <c r="F632" s="112"/>
    </row>
    <row r="633" spans="6:6" s="1" customFormat="1">
      <c r="F633" s="112"/>
    </row>
    <row r="634" spans="6:6" s="1" customFormat="1">
      <c r="F634" s="112"/>
    </row>
    <row r="635" spans="6:6" s="1" customFormat="1">
      <c r="F635" s="112"/>
    </row>
    <row r="636" spans="6:6" s="1" customFormat="1">
      <c r="F636" s="112"/>
    </row>
    <row r="637" spans="6:6" s="1" customFormat="1">
      <c r="F637" s="112"/>
    </row>
    <row r="638" spans="6:6" s="1" customFormat="1">
      <c r="F638" s="112"/>
    </row>
    <row r="639" spans="6:6" s="1" customFormat="1">
      <c r="F639" s="112"/>
    </row>
    <row r="640" spans="6:6" s="1" customFormat="1">
      <c r="F640" s="112"/>
    </row>
    <row r="641" spans="6:6" s="1" customFormat="1">
      <c r="F641" s="112"/>
    </row>
    <row r="642" spans="6:6" s="1" customFormat="1">
      <c r="F642" s="112"/>
    </row>
    <row r="643" spans="6:6" s="1" customFormat="1">
      <c r="F643" s="112"/>
    </row>
    <row r="644" spans="6:6" s="1" customFormat="1">
      <c r="F644" s="112"/>
    </row>
    <row r="645" spans="6:6" s="1" customFormat="1">
      <c r="F645" s="112"/>
    </row>
    <row r="646" spans="6:6" s="1" customFormat="1">
      <c r="F646" s="112"/>
    </row>
    <row r="647" spans="6:6" s="1" customFormat="1">
      <c r="F647" s="112"/>
    </row>
    <row r="648" spans="6:6" s="1" customFormat="1">
      <c r="F648" s="112"/>
    </row>
    <row r="649" spans="6:6" s="1" customFormat="1">
      <c r="F649" s="112"/>
    </row>
    <row r="650" spans="6:6" s="1" customFormat="1">
      <c r="F650" s="112"/>
    </row>
    <row r="651" spans="6:6" s="1" customFormat="1">
      <c r="F651" s="112"/>
    </row>
    <row r="652" spans="6:6" s="1" customFormat="1">
      <c r="F652" s="112"/>
    </row>
    <row r="653" spans="6:6" s="1" customFormat="1">
      <c r="F653" s="112"/>
    </row>
    <row r="654" spans="6:6" s="1" customFormat="1">
      <c r="F654" s="112"/>
    </row>
    <row r="655" spans="6:6" s="1" customFormat="1">
      <c r="F655" s="112"/>
    </row>
    <row r="656" spans="6:6" s="1" customFormat="1">
      <c r="F656" s="112"/>
    </row>
    <row r="657" spans="6:6" s="1" customFormat="1">
      <c r="F657" s="112"/>
    </row>
    <row r="658" spans="6:6" s="1" customFormat="1">
      <c r="F658" s="112"/>
    </row>
    <row r="659" spans="6:6" s="1" customFormat="1">
      <c r="F659" s="112"/>
    </row>
    <row r="660" spans="6:6" s="1" customFormat="1">
      <c r="F660" s="112"/>
    </row>
    <row r="661" spans="6:6" s="1" customFormat="1">
      <c r="F661" s="112"/>
    </row>
    <row r="662" spans="6:6" s="1" customFormat="1">
      <c r="F662" s="112"/>
    </row>
    <row r="663" spans="6:6" s="1" customFormat="1">
      <c r="F663" s="112"/>
    </row>
    <row r="664" spans="6:6" s="1" customFormat="1">
      <c r="F664" s="112"/>
    </row>
    <row r="665" spans="6:6" s="1" customFormat="1">
      <c r="F665" s="112"/>
    </row>
    <row r="666" spans="6:6" s="1" customFormat="1">
      <c r="F666" s="112"/>
    </row>
    <row r="667" spans="6:6" s="1" customFormat="1">
      <c r="F667" s="112"/>
    </row>
    <row r="668" spans="6:6" s="1" customFormat="1">
      <c r="F668" s="112"/>
    </row>
    <row r="669" spans="6:6" s="1" customFormat="1">
      <c r="F669" s="112"/>
    </row>
    <row r="670" spans="6:6" s="1" customFormat="1">
      <c r="F670" s="112"/>
    </row>
    <row r="671" spans="6:6" s="1" customFormat="1">
      <c r="F671" s="112"/>
    </row>
    <row r="672" spans="6:6" s="1" customFormat="1">
      <c r="F672" s="112"/>
    </row>
    <row r="673" spans="6:6" s="1" customFormat="1">
      <c r="F673" s="112"/>
    </row>
    <row r="674" spans="6:6" s="1" customFormat="1">
      <c r="F674" s="112"/>
    </row>
    <row r="675" spans="6:6" s="1" customFormat="1">
      <c r="F675" s="112"/>
    </row>
    <row r="676" spans="6:6" s="1" customFormat="1">
      <c r="F676" s="112"/>
    </row>
    <row r="677" spans="6:6" s="1" customFormat="1">
      <c r="F677" s="112"/>
    </row>
    <row r="678" spans="6:6" s="1" customFormat="1">
      <c r="F678" s="112"/>
    </row>
    <row r="679" spans="6:6" s="1" customFormat="1">
      <c r="F679" s="112"/>
    </row>
    <row r="680" spans="6:6" s="1" customFormat="1">
      <c r="F680" s="112"/>
    </row>
    <row r="681" spans="6:6" s="1" customFormat="1">
      <c r="F681" s="112"/>
    </row>
    <row r="682" spans="6:6" s="1" customFormat="1">
      <c r="F682" s="112"/>
    </row>
    <row r="683" spans="6:6" s="1" customFormat="1">
      <c r="F683" s="112"/>
    </row>
    <row r="684" spans="6:6" s="1" customFormat="1">
      <c r="F684" s="112"/>
    </row>
    <row r="685" spans="6:6" s="1" customFormat="1">
      <c r="F685" s="112"/>
    </row>
    <row r="686" spans="6:6" s="1" customFormat="1">
      <c r="F686" s="112"/>
    </row>
    <row r="687" spans="6:6" s="1" customFormat="1">
      <c r="F687" s="112"/>
    </row>
    <row r="688" spans="6:6" s="1" customFormat="1">
      <c r="F688" s="112"/>
    </row>
    <row r="689" spans="6:6" s="1" customFormat="1">
      <c r="F689" s="112"/>
    </row>
    <row r="690" spans="6:6" s="1" customFormat="1">
      <c r="F690" s="112"/>
    </row>
    <row r="691" spans="6:6" s="1" customFormat="1">
      <c r="F691" s="112"/>
    </row>
    <row r="692" spans="6:6" s="1" customFormat="1">
      <c r="F692" s="112"/>
    </row>
    <row r="693" spans="6:6" s="1" customFormat="1">
      <c r="F693" s="112"/>
    </row>
    <row r="694" spans="6:6" s="1" customFormat="1">
      <c r="F694" s="112"/>
    </row>
    <row r="695" spans="6:6" s="1" customFormat="1">
      <c r="F695" s="112"/>
    </row>
    <row r="696" spans="6:6" s="1" customFormat="1">
      <c r="F696" s="112"/>
    </row>
    <row r="697" spans="6:6" s="1" customFormat="1">
      <c r="F697" s="112"/>
    </row>
    <row r="698" spans="6:6" s="1" customFormat="1">
      <c r="F698" s="112"/>
    </row>
    <row r="699" spans="6:6" s="1" customFormat="1">
      <c r="F699" s="112"/>
    </row>
    <row r="700" spans="6:6" s="1" customFormat="1">
      <c r="F700" s="112"/>
    </row>
    <row r="701" spans="6:6" s="1" customFormat="1">
      <c r="F701" s="112"/>
    </row>
    <row r="702" spans="6:6" s="1" customFormat="1">
      <c r="F702" s="112"/>
    </row>
    <row r="703" spans="6:6" s="1" customFormat="1">
      <c r="F703" s="112"/>
    </row>
    <row r="704" spans="6:6" s="1" customFormat="1">
      <c r="F704" s="112"/>
    </row>
    <row r="705" spans="6:6" s="1" customFormat="1">
      <c r="F705" s="112"/>
    </row>
    <row r="706" spans="6:6" s="1" customFormat="1">
      <c r="F706" s="112"/>
    </row>
    <row r="707" spans="6:6" s="1" customFormat="1">
      <c r="F707" s="112"/>
    </row>
    <row r="708" spans="6:6" s="1" customFormat="1">
      <c r="F708" s="112"/>
    </row>
    <row r="709" spans="6:6" s="1" customFormat="1">
      <c r="F709" s="112"/>
    </row>
    <row r="710" spans="6:6" s="1" customFormat="1">
      <c r="F710" s="112"/>
    </row>
    <row r="711" spans="6:6" s="1" customFormat="1">
      <c r="F711" s="112"/>
    </row>
    <row r="712" spans="6:6" s="1" customFormat="1">
      <c r="F712" s="112"/>
    </row>
    <row r="713" spans="6:6" s="1" customFormat="1">
      <c r="F713" s="112"/>
    </row>
  </sheetData>
  <mergeCells count="48">
    <mergeCell ref="A49:A50"/>
    <mergeCell ref="A16:A17"/>
    <mergeCell ref="A29:A30"/>
    <mergeCell ref="B8:B11"/>
    <mergeCell ref="A8:A11"/>
    <mergeCell ref="A37:A38"/>
    <mergeCell ref="A41:A42"/>
    <mergeCell ref="A14:A15"/>
    <mergeCell ref="B14:B15"/>
    <mergeCell ref="A12:A13"/>
    <mergeCell ref="B12:B13"/>
    <mergeCell ref="B16:B17"/>
    <mergeCell ref="B20:B21"/>
    <mergeCell ref="G16:G17"/>
    <mergeCell ref="G14:G15"/>
    <mergeCell ref="G22:G23"/>
    <mergeCell ref="A45:A46"/>
    <mergeCell ref="G24:G25"/>
    <mergeCell ref="A26:G26"/>
    <mergeCell ref="A24:B25"/>
    <mergeCell ref="A22:B23"/>
    <mergeCell ref="G18:G19"/>
    <mergeCell ref="G20:G21"/>
    <mergeCell ref="D29:E29"/>
    <mergeCell ref="A33:A34"/>
    <mergeCell ref="D33:E33"/>
    <mergeCell ref="A18:A19"/>
    <mergeCell ref="B18:B19"/>
    <mergeCell ref="A20:A21"/>
    <mergeCell ref="L12:L13"/>
    <mergeCell ref="O12:P12"/>
    <mergeCell ref="Q12:S12"/>
    <mergeCell ref="O5:P5"/>
    <mergeCell ref="D6:E6"/>
    <mergeCell ref="L7:L8"/>
    <mergeCell ref="O7:P7"/>
    <mergeCell ref="Q7:S7"/>
    <mergeCell ref="F10:F11"/>
    <mergeCell ref="G12:G13"/>
    <mergeCell ref="A2:G2"/>
    <mergeCell ref="A4:G4"/>
    <mergeCell ref="A5:A7"/>
    <mergeCell ref="B5:B7"/>
    <mergeCell ref="C5:C7"/>
    <mergeCell ref="D5:E5"/>
    <mergeCell ref="F5:F7"/>
    <mergeCell ref="G5:G7"/>
    <mergeCell ref="A3:G3"/>
  </mergeCells>
  <pageMargins left="0.7" right="0.1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FF"/>
  </sheetPr>
  <dimension ref="A1:M70"/>
  <sheetViews>
    <sheetView workbookViewId="0">
      <selection activeCell="J61" sqref="J61"/>
    </sheetView>
  </sheetViews>
  <sheetFormatPr defaultRowHeight="15"/>
  <cols>
    <col min="1" max="1" width="1.85546875" style="68" customWidth="1"/>
    <col min="2" max="2" width="14.42578125" style="68" customWidth="1"/>
    <col min="3" max="3" width="11.7109375" style="68" customWidth="1"/>
    <col min="4" max="4" width="16.140625" style="68" customWidth="1"/>
    <col min="5" max="6" width="10.7109375" style="68" customWidth="1"/>
    <col min="7" max="7" width="11.7109375" style="68" customWidth="1"/>
    <col min="8" max="8" width="11.85546875" style="68" customWidth="1"/>
    <col min="9" max="9" width="1.7109375" style="68" customWidth="1"/>
    <col min="10" max="24" width="9.140625" style="68" customWidth="1"/>
    <col min="25" max="256" width="9.140625" style="68"/>
    <col min="257" max="257" width="1.85546875" style="68" customWidth="1"/>
    <col min="258" max="258" width="15" style="68" customWidth="1"/>
    <col min="259" max="259" width="14.5703125" style="68" customWidth="1"/>
    <col min="260" max="260" width="13.85546875" style="68" customWidth="1"/>
    <col min="261" max="261" width="13.42578125" style="68" customWidth="1"/>
    <col min="262" max="262" width="10.7109375" style="68" customWidth="1"/>
    <col min="263" max="263" width="11.7109375" style="68" customWidth="1"/>
    <col min="264" max="264" width="11.85546875" style="68" customWidth="1"/>
    <col min="265" max="265" width="1.7109375" style="68" customWidth="1"/>
    <col min="266" max="280" width="9.140625" style="68" customWidth="1"/>
    <col min="281" max="512" width="9.140625" style="68"/>
    <col min="513" max="513" width="1.85546875" style="68" customWidth="1"/>
    <col min="514" max="514" width="15" style="68" customWidth="1"/>
    <col min="515" max="515" width="14.5703125" style="68" customWidth="1"/>
    <col min="516" max="516" width="13.85546875" style="68" customWidth="1"/>
    <col min="517" max="517" width="13.42578125" style="68" customWidth="1"/>
    <col min="518" max="518" width="10.7109375" style="68" customWidth="1"/>
    <col min="519" max="519" width="11.7109375" style="68" customWidth="1"/>
    <col min="520" max="520" width="11.85546875" style="68" customWidth="1"/>
    <col min="521" max="521" width="1.7109375" style="68" customWidth="1"/>
    <col min="522" max="536" width="9.140625" style="68" customWidth="1"/>
    <col min="537" max="768" width="9.140625" style="68"/>
    <col min="769" max="769" width="1.85546875" style="68" customWidth="1"/>
    <col min="770" max="770" width="15" style="68" customWidth="1"/>
    <col min="771" max="771" width="14.5703125" style="68" customWidth="1"/>
    <col min="772" max="772" width="13.85546875" style="68" customWidth="1"/>
    <col min="773" max="773" width="13.42578125" style="68" customWidth="1"/>
    <col min="774" max="774" width="10.7109375" style="68" customWidth="1"/>
    <col min="775" max="775" width="11.7109375" style="68" customWidth="1"/>
    <col min="776" max="776" width="11.85546875" style="68" customWidth="1"/>
    <col min="777" max="777" width="1.7109375" style="68" customWidth="1"/>
    <col min="778" max="792" width="9.140625" style="68" customWidth="1"/>
    <col min="793" max="1024" width="9.140625" style="68"/>
    <col min="1025" max="1025" width="1.85546875" style="68" customWidth="1"/>
    <col min="1026" max="1026" width="15" style="68" customWidth="1"/>
    <col min="1027" max="1027" width="14.5703125" style="68" customWidth="1"/>
    <col min="1028" max="1028" width="13.85546875" style="68" customWidth="1"/>
    <col min="1029" max="1029" width="13.42578125" style="68" customWidth="1"/>
    <col min="1030" max="1030" width="10.7109375" style="68" customWidth="1"/>
    <col min="1031" max="1031" width="11.7109375" style="68" customWidth="1"/>
    <col min="1032" max="1032" width="11.85546875" style="68" customWidth="1"/>
    <col min="1033" max="1033" width="1.7109375" style="68" customWidth="1"/>
    <col min="1034" max="1048" width="9.140625" style="68" customWidth="1"/>
    <col min="1049" max="1280" width="9.140625" style="68"/>
    <col min="1281" max="1281" width="1.85546875" style="68" customWidth="1"/>
    <col min="1282" max="1282" width="15" style="68" customWidth="1"/>
    <col min="1283" max="1283" width="14.5703125" style="68" customWidth="1"/>
    <col min="1284" max="1284" width="13.85546875" style="68" customWidth="1"/>
    <col min="1285" max="1285" width="13.42578125" style="68" customWidth="1"/>
    <col min="1286" max="1286" width="10.7109375" style="68" customWidth="1"/>
    <col min="1287" max="1287" width="11.7109375" style="68" customWidth="1"/>
    <col min="1288" max="1288" width="11.85546875" style="68" customWidth="1"/>
    <col min="1289" max="1289" width="1.7109375" style="68" customWidth="1"/>
    <col min="1290" max="1304" width="9.140625" style="68" customWidth="1"/>
    <col min="1305" max="1536" width="9.140625" style="68"/>
    <col min="1537" max="1537" width="1.85546875" style="68" customWidth="1"/>
    <col min="1538" max="1538" width="15" style="68" customWidth="1"/>
    <col min="1539" max="1539" width="14.5703125" style="68" customWidth="1"/>
    <col min="1540" max="1540" width="13.85546875" style="68" customWidth="1"/>
    <col min="1541" max="1541" width="13.42578125" style="68" customWidth="1"/>
    <col min="1542" max="1542" width="10.7109375" style="68" customWidth="1"/>
    <col min="1543" max="1543" width="11.7109375" style="68" customWidth="1"/>
    <col min="1544" max="1544" width="11.85546875" style="68" customWidth="1"/>
    <col min="1545" max="1545" width="1.7109375" style="68" customWidth="1"/>
    <col min="1546" max="1560" width="9.140625" style="68" customWidth="1"/>
    <col min="1561" max="1792" width="9.140625" style="68"/>
    <col min="1793" max="1793" width="1.85546875" style="68" customWidth="1"/>
    <col min="1794" max="1794" width="15" style="68" customWidth="1"/>
    <col min="1795" max="1795" width="14.5703125" style="68" customWidth="1"/>
    <col min="1796" max="1796" width="13.85546875" style="68" customWidth="1"/>
    <col min="1797" max="1797" width="13.42578125" style="68" customWidth="1"/>
    <col min="1798" max="1798" width="10.7109375" style="68" customWidth="1"/>
    <col min="1799" max="1799" width="11.7109375" style="68" customWidth="1"/>
    <col min="1800" max="1800" width="11.85546875" style="68" customWidth="1"/>
    <col min="1801" max="1801" width="1.7109375" style="68" customWidth="1"/>
    <col min="1802" max="1816" width="9.140625" style="68" customWidth="1"/>
    <col min="1817" max="2048" width="9.140625" style="68"/>
    <col min="2049" max="2049" width="1.85546875" style="68" customWidth="1"/>
    <col min="2050" max="2050" width="15" style="68" customWidth="1"/>
    <col min="2051" max="2051" width="14.5703125" style="68" customWidth="1"/>
    <col min="2052" max="2052" width="13.85546875" style="68" customWidth="1"/>
    <col min="2053" max="2053" width="13.42578125" style="68" customWidth="1"/>
    <col min="2054" max="2054" width="10.7109375" style="68" customWidth="1"/>
    <col min="2055" max="2055" width="11.7109375" style="68" customWidth="1"/>
    <col min="2056" max="2056" width="11.85546875" style="68" customWidth="1"/>
    <col min="2057" max="2057" width="1.7109375" style="68" customWidth="1"/>
    <col min="2058" max="2072" width="9.140625" style="68" customWidth="1"/>
    <col min="2073" max="2304" width="9.140625" style="68"/>
    <col min="2305" max="2305" width="1.85546875" style="68" customWidth="1"/>
    <col min="2306" max="2306" width="15" style="68" customWidth="1"/>
    <col min="2307" max="2307" width="14.5703125" style="68" customWidth="1"/>
    <col min="2308" max="2308" width="13.85546875" style="68" customWidth="1"/>
    <col min="2309" max="2309" width="13.42578125" style="68" customWidth="1"/>
    <col min="2310" max="2310" width="10.7109375" style="68" customWidth="1"/>
    <col min="2311" max="2311" width="11.7109375" style="68" customWidth="1"/>
    <col min="2312" max="2312" width="11.85546875" style="68" customWidth="1"/>
    <col min="2313" max="2313" width="1.7109375" style="68" customWidth="1"/>
    <col min="2314" max="2328" width="9.140625" style="68" customWidth="1"/>
    <col min="2329" max="2560" width="9.140625" style="68"/>
    <col min="2561" max="2561" width="1.85546875" style="68" customWidth="1"/>
    <col min="2562" max="2562" width="15" style="68" customWidth="1"/>
    <col min="2563" max="2563" width="14.5703125" style="68" customWidth="1"/>
    <col min="2564" max="2564" width="13.85546875" style="68" customWidth="1"/>
    <col min="2565" max="2565" width="13.42578125" style="68" customWidth="1"/>
    <col min="2566" max="2566" width="10.7109375" style="68" customWidth="1"/>
    <col min="2567" max="2567" width="11.7109375" style="68" customWidth="1"/>
    <col min="2568" max="2568" width="11.85546875" style="68" customWidth="1"/>
    <col min="2569" max="2569" width="1.7109375" style="68" customWidth="1"/>
    <col min="2570" max="2584" width="9.140625" style="68" customWidth="1"/>
    <col min="2585" max="2816" width="9.140625" style="68"/>
    <col min="2817" max="2817" width="1.85546875" style="68" customWidth="1"/>
    <col min="2818" max="2818" width="15" style="68" customWidth="1"/>
    <col min="2819" max="2819" width="14.5703125" style="68" customWidth="1"/>
    <col min="2820" max="2820" width="13.85546875" style="68" customWidth="1"/>
    <col min="2821" max="2821" width="13.42578125" style="68" customWidth="1"/>
    <col min="2822" max="2822" width="10.7109375" style="68" customWidth="1"/>
    <col min="2823" max="2823" width="11.7109375" style="68" customWidth="1"/>
    <col min="2824" max="2824" width="11.85546875" style="68" customWidth="1"/>
    <col min="2825" max="2825" width="1.7109375" style="68" customWidth="1"/>
    <col min="2826" max="2840" width="9.140625" style="68" customWidth="1"/>
    <col min="2841" max="3072" width="9.140625" style="68"/>
    <col min="3073" max="3073" width="1.85546875" style="68" customWidth="1"/>
    <col min="3074" max="3074" width="15" style="68" customWidth="1"/>
    <col min="3075" max="3075" width="14.5703125" style="68" customWidth="1"/>
    <col min="3076" max="3076" width="13.85546875" style="68" customWidth="1"/>
    <col min="3077" max="3077" width="13.42578125" style="68" customWidth="1"/>
    <col min="3078" max="3078" width="10.7109375" style="68" customWidth="1"/>
    <col min="3079" max="3079" width="11.7109375" style="68" customWidth="1"/>
    <col min="3080" max="3080" width="11.85546875" style="68" customWidth="1"/>
    <col min="3081" max="3081" width="1.7109375" style="68" customWidth="1"/>
    <col min="3082" max="3096" width="9.140625" style="68" customWidth="1"/>
    <col min="3097" max="3328" width="9.140625" style="68"/>
    <col min="3329" max="3329" width="1.85546875" style="68" customWidth="1"/>
    <col min="3330" max="3330" width="15" style="68" customWidth="1"/>
    <col min="3331" max="3331" width="14.5703125" style="68" customWidth="1"/>
    <col min="3332" max="3332" width="13.85546875" style="68" customWidth="1"/>
    <col min="3333" max="3333" width="13.42578125" style="68" customWidth="1"/>
    <col min="3334" max="3334" width="10.7109375" style="68" customWidth="1"/>
    <col min="3335" max="3335" width="11.7109375" style="68" customWidth="1"/>
    <col min="3336" max="3336" width="11.85546875" style="68" customWidth="1"/>
    <col min="3337" max="3337" width="1.7109375" style="68" customWidth="1"/>
    <col min="3338" max="3352" width="9.140625" style="68" customWidth="1"/>
    <col min="3353" max="3584" width="9.140625" style="68"/>
    <col min="3585" max="3585" width="1.85546875" style="68" customWidth="1"/>
    <col min="3586" max="3586" width="15" style="68" customWidth="1"/>
    <col min="3587" max="3587" width="14.5703125" style="68" customWidth="1"/>
    <col min="3588" max="3588" width="13.85546875" style="68" customWidth="1"/>
    <col min="3589" max="3589" width="13.42578125" style="68" customWidth="1"/>
    <col min="3590" max="3590" width="10.7109375" style="68" customWidth="1"/>
    <col min="3591" max="3591" width="11.7109375" style="68" customWidth="1"/>
    <col min="3592" max="3592" width="11.85546875" style="68" customWidth="1"/>
    <col min="3593" max="3593" width="1.7109375" style="68" customWidth="1"/>
    <col min="3594" max="3608" width="9.140625" style="68" customWidth="1"/>
    <col min="3609" max="3840" width="9.140625" style="68"/>
    <col min="3841" max="3841" width="1.85546875" style="68" customWidth="1"/>
    <col min="3842" max="3842" width="15" style="68" customWidth="1"/>
    <col min="3843" max="3843" width="14.5703125" style="68" customWidth="1"/>
    <col min="3844" max="3844" width="13.85546875" style="68" customWidth="1"/>
    <col min="3845" max="3845" width="13.42578125" style="68" customWidth="1"/>
    <col min="3846" max="3846" width="10.7109375" style="68" customWidth="1"/>
    <col min="3847" max="3847" width="11.7109375" style="68" customWidth="1"/>
    <col min="3848" max="3848" width="11.85546875" style="68" customWidth="1"/>
    <col min="3849" max="3849" width="1.7109375" style="68" customWidth="1"/>
    <col min="3850" max="3864" width="9.140625" style="68" customWidth="1"/>
    <col min="3865" max="4096" width="9.140625" style="68"/>
    <col min="4097" max="4097" width="1.85546875" style="68" customWidth="1"/>
    <col min="4098" max="4098" width="15" style="68" customWidth="1"/>
    <col min="4099" max="4099" width="14.5703125" style="68" customWidth="1"/>
    <col min="4100" max="4100" width="13.85546875" style="68" customWidth="1"/>
    <col min="4101" max="4101" width="13.42578125" style="68" customWidth="1"/>
    <col min="4102" max="4102" width="10.7109375" style="68" customWidth="1"/>
    <col min="4103" max="4103" width="11.7109375" style="68" customWidth="1"/>
    <col min="4104" max="4104" width="11.85546875" style="68" customWidth="1"/>
    <col min="4105" max="4105" width="1.7109375" style="68" customWidth="1"/>
    <col min="4106" max="4120" width="9.140625" style="68" customWidth="1"/>
    <col min="4121" max="4352" width="9.140625" style="68"/>
    <col min="4353" max="4353" width="1.85546875" style="68" customWidth="1"/>
    <col min="4354" max="4354" width="15" style="68" customWidth="1"/>
    <col min="4355" max="4355" width="14.5703125" style="68" customWidth="1"/>
    <col min="4356" max="4356" width="13.85546875" style="68" customWidth="1"/>
    <col min="4357" max="4357" width="13.42578125" style="68" customWidth="1"/>
    <col min="4358" max="4358" width="10.7109375" style="68" customWidth="1"/>
    <col min="4359" max="4359" width="11.7109375" style="68" customWidth="1"/>
    <col min="4360" max="4360" width="11.85546875" style="68" customWidth="1"/>
    <col min="4361" max="4361" width="1.7109375" style="68" customWidth="1"/>
    <col min="4362" max="4376" width="9.140625" style="68" customWidth="1"/>
    <col min="4377" max="4608" width="9.140625" style="68"/>
    <col min="4609" max="4609" width="1.85546875" style="68" customWidth="1"/>
    <col min="4610" max="4610" width="15" style="68" customWidth="1"/>
    <col min="4611" max="4611" width="14.5703125" style="68" customWidth="1"/>
    <col min="4612" max="4612" width="13.85546875" style="68" customWidth="1"/>
    <col min="4613" max="4613" width="13.42578125" style="68" customWidth="1"/>
    <col min="4614" max="4614" width="10.7109375" style="68" customWidth="1"/>
    <col min="4615" max="4615" width="11.7109375" style="68" customWidth="1"/>
    <col min="4616" max="4616" width="11.85546875" style="68" customWidth="1"/>
    <col min="4617" max="4617" width="1.7109375" style="68" customWidth="1"/>
    <col min="4618" max="4632" width="9.140625" style="68" customWidth="1"/>
    <col min="4633" max="4864" width="9.140625" style="68"/>
    <col min="4865" max="4865" width="1.85546875" style="68" customWidth="1"/>
    <col min="4866" max="4866" width="15" style="68" customWidth="1"/>
    <col min="4867" max="4867" width="14.5703125" style="68" customWidth="1"/>
    <col min="4868" max="4868" width="13.85546875" style="68" customWidth="1"/>
    <col min="4869" max="4869" width="13.42578125" style="68" customWidth="1"/>
    <col min="4870" max="4870" width="10.7109375" style="68" customWidth="1"/>
    <col min="4871" max="4871" width="11.7109375" style="68" customWidth="1"/>
    <col min="4872" max="4872" width="11.85546875" style="68" customWidth="1"/>
    <col min="4873" max="4873" width="1.7109375" style="68" customWidth="1"/>
    <col min="4874" max="4888" width="9.140625" style="68" customWidth="1"/>
    <col min="4889" max="5120" width="9.140625" style="68"/>
    <col min="5121" max="5121" width="1.85546875" style="68" customWidth="1"/>
    <col min="5122" max="5122" width="15" style="68" customWidth="1"/>
    <col min="5123" max="5123" width="14.5703125" style="68" customWidth="1"/>
    <col min="5124" max="5124" width="13.85546875" style="68" customWidth="1"/>
    <col min="5125" max="5125" width="13.42578125" style="68" customWidth="1"/>
    <col min="5126" max="5126" width="10.7109375" style="68" customWidth="1"/>
    <col min="5127" max="5127" width="11.7109375" style="68" customWidth="1"/>
    <col min="5128" max="5128" width="11.85546875" style="68" customWidth="1"/>
    <col min="5129" max="5129" width="1.7109375" style="68" customWidth="1"/>
    <col min="5130" max="5144" width="9.140625" style="68" customWidth="1"/>
    <col min="5145" max="5376" width="9.140625" style="68"/>
    <col min="5377" max="5377" width="1.85546875" style="68" customWidth="1"/>
    <col min="5378" max="5378" width="15" style="68" customWidth="1"/>
    <col min="5379" max="5379" width="14.5703125" style="68" customWidth="1"/>
    <col min="5380" max="5380" width="13.85546875" style="68" customWidth="1"/>
    <col min="5381" max="5381" width="13.42578125" style="68" customWidth="1"/>
    <col min="5382" max="5382" width="10.7109375" style="68" customWidth="1"/>
    <col min="5383" max="5383" width="11.7109375" style="68" customWidth="1"/>
    <col min="5384" max="5384" width="11.85546875" style="68" customWidth="1"/>
    <col min="5385" max="5385" width="1.7109375" style="68" customWidth="1"/>
    <col min="5386" max="5400" width="9.140625" style="68" customWidth="1"/>
    <col min="5401" max="5632" width="9.140625" style="68"/>
    <col min="5633" max="5633" width="1.85546875" style="68" customWidth="1"/>
    <col min="5634" max="5634" width="15" style="68" customWidth="1"/>
    <col min="5635" max="5635" width="14.5703125" style="68" customWidth="1"/>
    <col min="5636" max="5636" width="13.85546875" style="68" customWidth="1"/>
    <col min="5637" max="5637" width="13.42578125" style="68" customWidth="1"/>
    <col min="5638" max="5638" width="10.7109375" style="68" customWidth="1"/>
    <col min="5639" max="5639" width="11.7109375" style="68" customWidth="1"/>
    <col min="5640" max="5640" width="11.85546875" style="68" customWidth="1"/>
    <col min="5641" max="5641" width="1.7109375" style="68" customWidth="1"/>
    <col min="5642" max="5656" width="9.140625" style="68" customWidth="1"/>
    <col min="5657" max="5888" width="9.140625" style="68"/>
    <col min="5889" max="5889" width="1.85546875" style="68" customWidth="1"/>
    <col min="5890" max="5890" width="15" style="68" customWidth="1"/>
    <col min="5891" max="5891" width="14.5703125" style="68" customWidth="1"/>
    <col min="5892" max="5892" width="13.85546875" style="68" customWidth="1"/>
    <col min="5893" max="5893" width="13.42578125" style="68" customWidth="1"/>
    <col min="5894" max="5894" width="10.7109375" style="68" customWidth="1"/>
    <col min="5895" max="5895" width="11.7109375" style="68" customWidth="1"/>
    <col min="5896" max="5896" width="11.85546875" style="68" customWidth="1"/>
    <col min="5897" max="5897" width="1.7109375" style="68" customWidth="1"/>
    <col min="5898" max="5912" width="9.140625" style="68" customWidth="1"/>
    <col min="5913" max="6144" width="9.140625" style="68"/>
    <col min="6145" max="6145" width="1.85546875" style="68" customWidth="1"/>
    <col min="6146" max="6146" width="15" style="68" customWidth="1"/>
    <col min="6147" max="6147" width="14.5703125" style="68" customWidth="1"/>
    <col min="6148" max="6148" width="13.85546875" style="68" customWidth="1"/>
    <col min="6149" max="6149" width="13.42578125" style="68" customWidth="1"/>
    <col min="6150" max="6150" width="10.7109375" style="68" customWidth="1"/>
    <col min="6151" max="6151" width="11.7109375" style="68" customWidth="1"/>
    <col min="6152" max="6152" width="11.85546875" style="68" customWidth="1"/>
    <col min="6153" max="6153" width="1.7109375" style="68" customWidth="1"/>
    <col min="6154" max="6168" width="9.140625" style="68" customWidth="1"/>
    <col min="6169" max="6400" width="9.140625" style="68"/>
    <col min="6401" max="6401" width="1.85546875" style="68" customWidth="1"/>
    <col min="6402" max="6402" width="15" style="68" customWidth="1"/>
    <col min="6403" max="6403" width="14.5703125" style="68" customWidth="1"/>
    <col min="6404" max="6404" width="13.85546875" style="68" customWidth="1"/>
    <col min="6405" max="6405" width="13.42578125" style="68" customWidth="1"/>
    <col min="6406" max="6406" width="10.7109375" style="68" customWidth="1"/>
    <col min="6407" max="6407" width="11.7109375" style="68" customWidth="1"/>
    <col min="6408" max="6408" width="11.85546875" style="68" customWidth="1"/>
    <col min="6409" max="6409" width="1.7109375" style="68" customWidth="1"/>
    <col min="6410" max="6424" width="9.140625" style="68" customWidth="1"/>
    <col min="6425" max="6656" width="9.140625" style="68"/>
    <col min="6657" max="6657" width="1.85546875" style="68" customWidth="1"/>
    <col min="6658" max="6658" width="15" style="68" customWidth="1"/>
    <col min="6659" max="6659" width="14.5703125" style="68" customWidth="1"/>
    <col min="6660" max="6660" width="13.85546875" style="68" customWidth="1"/>
    <col min="6661" max="6661" width="13.42578125" style="68" customWidth="1"/>
    <col min="6662" max="6662" width="10.7109375" style="68" customWidth="1"/>
    <col min="6663" max="6663" width="11.7109375" style="68" customWidth="1"/>
    <col min="6664" max="6664" width="11.85546875" style="68" customWidth="1"/>
    <col min="6665" max="6665" width="1.7109375" style="68" customWidth="1"/>
    <col min="6666" max="6680" width="9.140625" style="68" customWidth="1"/>
    <col min="6681" max="6912" width="9.140625" style="68"/>
    <col min="6913" max="6913" width="1.85546875" style="68" customWidth="1"/>
    <col min="6914" max="6914" width="15" style="68" customWidth="1"/>
    <col min="6915" max="6915" width="14.5703125" style="68" customWidth="1"/>
    <col min="6916" max="6916" width="13.85546875" style="68" customWidth="1"/>
    <col min="6917" max="6917" width="13.42578125" style="68" customWidth="1"/>
    <col min="6918" max="6918" width="10.7109375" style="68" customWidth="1"/>
    <col min="6919" max="6919" width="11.7109375" style="68" customWidth="1"/>
    <col min="6920" max="6920" width="11.85546875" style="68" customWidth="1"/>
    <col min="6921" max="6921" width="1.7109375" style="68" customWidth="1"/>
    <col min="6922" max="6936" width="9.140625" style="68" customWidth="1"/>
    <col min="6937" max="7168" width="9.140625" style="68"/>
    <col min="7169" max="7169" width="1.85546875" style="68" customWidth="1"/>
    <col min="7170" max="7170" width="15" style="68" customWidth="1"/>
    <col min="7171" max="7171" width="14.5703125" style="68" customWidth="1"/>
    <col min="7172" max="7172" width="13.85546875" style="68" customWidth="1"/>
    <col min="7173" max="7173" width="13.42578125" style="68" customWidth="1"/>
    <col min="7174" max="7174" width="10.7109375" style="68" customWidth="1"/>
    <col min="7175" max="7175" width="11.7109375" style="68" customWidth="1"/>
    <col min="7176" max="7176" width="11.85546875" style="68" customWidth="1"/>
    <col min="7177" max="7177" width="1.7109375" style="68" customWidth="1"/>
    <col min="7178" max="7192" width="9.140625" style="68" customWidth="1"/>
    <col min="7193" max="7424" width="9.140625" style="68"/>
    <col min="7425" max="7425" width="1.85546875" style="68" customWidth="1"/>
    <col min="7426" max="7426" width="15" style="68" customWidth="1"/>
    <col min="7427" max="7427" width="14.5703125" style="68" customWidth="1"/>
    <col min="7428" max="7428" width="13.85546875" style="68" customWidth="1"/>
    <col min="7429" max="7429" width="13.42578125" style="68" customWidth="1"/>
    <col min="7430" max="7430" width="10.7109375" style="68" customWidth="1"/>
    <col min="7431" max="7431" width="11.7109375" style="68" customWidth="1"/>
    <col min="7432" max="7432" width="11.85546875" style="68" customWidth="1"/>
    <col min="7433" max="7433" width="1.7109375" style="68" customWidth="1"/>
    <col min="7434" max="7448" width="9.140625" style="68" customWidth="1"/>
    <col min="7449" max="7680" width="9.140625" style="68"/>
    <col min="7681" max="7681" width="1.85546875" style="68" customWidth="1"/>
    <col min="7682" max="7682" width="15" style="68" customWidth="1"/>
    <col min="7683" max="7683" width="14.5703125" style="68" customWidth="1"/>
    <col min="7684" max="7684" width="13.85546875" style="68" customWidth="1"/>
    <col min="7685" max="7685" width="13.42578125" style="68" customWidth="1"/>
    <col min="7686" max="7686" width="10.7109375" style="68" customWidth="1"/>
    <col min="7687" max="7687" width="11.7109375" style="68" customWidth="1"/>
    <col min="7688" max="7688" width="11.85546875" style="68" customWidth="1"/>
    <col min="7689" max="7689" width="1.7109375" style="68" customWidth="1"/>
    <col min="7690" max="7704" width="9.140625" style="68" customWidth="1"/>
    <col min="7705" max="7936" width="9.140625" style="68"/>
    <col min="7937" max="7937" width="1.85546875" style="68" customWidth="1"/>
    <col min="7938" max="7938" width="15" style="68" customWidth="1"/>
    <col min="7939" max="7939" width="14.5703125" style="68" customWidth="1"/>
    <col min="7940" max="7940" width="13.85546875" style="68" customWidth="1"/>
    <col min="7941" max="7941" width="13.42578125" style="68" customWidth="1"/>
    <col min="7942" max="7942" width="10.7109375" style="68" customWidth="1"/>
    <col min="7943" max="7943" width="11.7109375" style="68" customWidth="1"/>
    <col min="7944" max="7944" width="11.85546875" style="68" customWidth="1"/>
    <col min="7945" max="7945" width="1.7109375" style="68" customWidth="1"/>
    <col min="7946" max="7960" width="9.140625" style="68" customWidth="1"/>
    <col min="7961" max="8192" width="9.140625" style="68"/>
    <col min="8193" max="8193" width="1.85546875" style="68" customWidth="1"/>
    <col min="8194" max="8194" width="15" style="68" customWidth="1"/>
    <col min="8195" max="8195" width="14.5703125" style="68" customWidth="1"/>
    <col min="8196" max="8196" width="13.85546875" style="68" customWidth="1"/>
    <col min="8197" max="8197" width="13.42578125" style="68" customWidth="1"/>
    <col min="8198" max="8198" width="10.7109375" style="68" customWidth="1"/>
    <col min="8199" max="8199" width="11.7109375" style="68" customWidth="1"/>
    <col min="8200" max="8200" width="11.85546875" style="68" customWidth="1"/>
    <col min="8201" max="8201" width="1.7109375" style="68" customWidth="1"/>
    <col min="8202" max="8216" width="9.140625" style="68" customWidth="1"/>
    <col min="8217" max="8448" width="9.140625" style="68"/>
    <col min="8449" max="8449" width="1.85546875" style="68" customWidth="1"/>
    <col min="8450" max="8450" width="15" style="68" customWidth="1"/>
    <col min="8451" max="8451" width="14.5703125" style="68" customWidth="1"/>
    <col min="8452" max="8452" width="13.85546875" style="68" customWidth="1"/>
    <col min="8453" max="8453" width="13.42578125" style="68" customWidth="1"/>
    <col min="8454" max="8454" width="10.7109375" style="68" customWidth="1"/>
    <col min="8455" max="8455" width="11.7109375" style="68" customWidth="1"/>
    <col min="8456" max="8456" width="11.85546875" style="68" customWidth="1"/>
    <col min="8457" max="8457" width="1.7109375" style="68" customWidth="1"/>
    <col min="8458" max="8472" width="9.140625" style="68" customWidth="1"/>
    <col min="8473" max="8704" width="9.140625" style="68"/>
    <col min="8705" max="8705" width="1.85546875" style="68" customWidth="1"/>
    <col min="8706" max="8706" width="15" style="68" customWidth="1"/>
    <col min="8707" max="8707" width="14.5703125" style="68" customWidth="1"/>
    <col min="8708" max="8708" width="13.85546875" style="68" customWidth="1"/>
    <col min="8709" max="8709" width="13.42578125" style="68" customWidth="1"/>
    <col min="8710" max="8710" width="10.7109375" style="68" customWidth="1"/>
    <col min="8711" max="8711" width="11.7109375" style="68" customWidth="1"/>
    <col min="8712" max="8712" width="11.85546875" style="68" customWidth="1"/>
    <col min="8713" max="8713" width="1.7109375" style="68" customWidth="1"/>
    <col min="8714" max="8728" width="9.140625" style="68" customWidth="1"/>
    <col min="8729" max="8960" width="9.140625" style="68"/>
    <col min="8961" max="8961" width="1.85546875" style="68" customWidth="1"/>
    <col min="8962" max="8962" width="15" style="68" customWidth="1"/>
    <col min="8963" max="8963" width="14.5703125" style="68" customWidth="1"/>
    <col min="8964" max="8964" width="13.85546875" style="68" customWidth="1"/>
    <col min="8965" max="8965" width="13.42578125" style="68" customWidth="1"/>
    <col min="8966" max="8966" width="10.7109375" style="68" customWidth="1"/>
    <col min="8967" max="8967" width="11.7109375" style="68" customWidth="1"/>
    <col min="8968" max="8968" width="11.85546875" style="68" customWidth="1"/>
    <col min="8969" max="8969" width="1.7109375" style="68" customWidth="1"/>
    <col min="8970" max="8984" width="9.140625" style="68" customWidth="1"/>
    <col min="8985" max="9216" width="9.140625" style="68"/>
    <col min="9217" max="9217" width="1.85546875" style="68" customWidth="1"/>
    <col min="9218" max="9218" width="15" style="68" customWidth="1"/>
    <col min="9219" max="9219" width="14.5703125" style="68" customWidth="1"/>
    <col min="9220" max="9220" width="13.85546875" style="68" customWidth="1"/>
    <col min="9221" max="9221" width="13.42578125" style="68" customWidth="1"/>
    <col min="9222" max="9222" width="10.7109375" style="68" customWidth="1"/>
    <col min="9223" max="9223" width="11.7109375" style="68" customWidth="1"/>
    <col min="9224" max="9224" width="11.85546875" style="68" customWidth="1"/>
    <col min="9225" max="9225" width="1.7109375" style="68" customWidth="1"/>
    <col min="9226" max="9240" width="9.140625" style="68" customWidth="1"/>
    <col min="9241" max="9472" width="9.140625" style="68"/>
    <col min="9473" max="9473" width="1.85546875" style="68" customWidth="1"/>
    <col min="9474" max="9474" width="15" style="68" customWidth="1"/>
    <col min="9475" max="9475" width="14.5703125" style="68" customWidth="1"/>
    <col min="9476" max="9476" width="13.85546875" style="68" customWidth="1"/>
    <col min="9477" max="9477" width="13.42578125" style="68" customWidth="1"/>
    <col min="9478" max="9478" width="10.7109375" style="68" customWidth="1"/>
    <col min="9479" max="9479" width="11.7109375" style="68" customWidth="1"/>
    <col min="9480" max="9480" width="11.85546875" style="68" customWidth="1"/>
    <col min="9481" max="9481" width="1.7109375" style="68" customWidth="1"/>
    <col min="9482" max="9496" width="9.140625" style="68" customWidth="1"/>
    <col min="9497" max="9728" width="9.140625" style="68"/>
    <col min="9729" max="9729" width="1.85546875" style="68" customWidth="1"/>
    <col min="9730" max="9730" width="15" style="68" customWidth="1"/>
    <col min="9731" max="9731" width="14.5703125" style="68" customWidth="1"/>
    <col min="9732" max="9732" width="13.85546875" style="68" customWidth="1"/>
    <col min="9733" max="9733" width="13.42578125" style="68" customWidth="1"/>
    <col min="9734" max="9734" width="10.7109375" style="68" customWidth="1"/>
    <col min="9735" max="9735" width="11.7109375" style="68" customWidth="1"/>
    <col min="9736" max="9736" width="11.85546875" style="68" customWidth="1"/>
    <col min="9737" max="9737" width="1.7109375" style="68" customWidth="1"/>
    <col min="9738" max="9752" width="9.140625" style="68" customWidth="1"/>
    <col min="9753" max="9984" width="9.140625" style="68"/>
    <col min="9985" max="9985" width="1.85546875" style="68" customWidth="1"/>
    <col min="9986" max="9986" width="15" style="68" customWidth="1"/>
    <col min="9987" max="9987" width="14.5703125" style="68" customWidth="1"/>
    <col min="9988" max="9988" width="13.85546875" style="68" customWidth="1"/>
    <col min="9989" max="9989" width="13.42578125" style="68" customWidth="1"/>
    <col min="9990" max="9990" width="10.7109375" style="68" customWidth="1"/>
    <col min="9991" max="9991" width="11.7109375" style="68" customWidth="1"/>
    <col min="9992" max="9992" width="11.85546875" style="68" customWidth="1"/>
    <col min="9993" max="9993" width="1.7109375" style="68" customWidth="1"/>
    <col min="9994" max="10008" width="9.140625" style="68" customWidth="1"/>
    <col min="10009" max="10240" width="9.140625" style="68"/>
    <col min="10241" max="10241" width="1.85546875" style="68" customWidth="1"/>
    <col min="10242" max="10242" width="15" style="68" customWidth="1"/>
    <col min="10243" max="10243" width="14.5703125" style="68" customWidth="1"/>
    <col min="10244" max="10244" width="13.85546875" style="68" customWidth="1"/>
    <col min="10245" max="10245" width="13.42578125" style="68" customWidth="1"/>
    <col min="10246" max="10246" width="10.7109375" style="68" customWidth="1"/>
    <col min="10247" max="10247" width="11.7109375" style="68" customWidth="1"/>
    <col min="10248" max="10248" width="11.85546875" style="68" customWidth="1"/>
    <col min="10249" max="10249" width="1.7109375" style="68" customWidth="1"/>
    <col min="10250" max="10264" width="9.140625" style="68" customWidth="1"/>
    <col min="10265" max="10496" width="9.140625" style="68"/>
    <col min="10497" max="10497" width="1.85546875" style="68" customWidth="1"/>
    <col min="10498" max="10498" width="15" style="68" customWidth="1"/>
    <col min="10499" max="10499" width="14.5703125" style="68" customWidth="1"/>
    <col min="10500" max="10500" width="13.85546875" style="68" customWidth="1"/>
    <col min="10501" max="10501" width="13.42578125" style="68" customWidth="1"/>
    <col min="10502" max="10502" width="10.7109375" style="68" customWidth="1"/>
    <col min="10503" max="10503" width="11.7109375" style="68" customWidth="1"/>
    <col min="10504" max="10504" width="11.85546875" style="68" customWidth="1"/>
    <col min="10505" max="10505" width="1.7109375" style="68" customWidth="1"/>
    <col min="10506" max="10520" width="9.140625" style="68" customWidth="1"/>
    <col min="10521" max="10752" width="9.140625" style="68"/>
    <col min="10753" max="10753" width="1.85546875" style="68" customWidth="1"/>
    <col min="10754" max="10754" width="15" style="68" customWidth="1"/>
    <col min="10755" max="10755" width="14.5703125" style="68" customWidth="1"/>
    <col min="10756" max="10756" width="13.85546875" style="68" customWidth="1"/>
    <col min="10757" max="10757" width="13.42578125" style="68" customWidth="1"/>
    <col min="10758" max="10758" width="10.7109375" style="68" customWidth="1"/>
    <col min="10759" max="10759" width="11.7109375" style="68" customWidth="1"/>
    <col min="10760" max="10760" width="11.85546875" style="68" customWidth="1"/>
    <col min="10761" max="10761" width="1.7109375" style="68" customWidth="1"/>
    <col min="10762" max="10776" width="9.140625" style="68" customWidth="1"/>
    <col min="10777" max="11008" width="9.140625" style="68"/>
    <col min="11009" max="11009" width="1.85546875" style="68" customWidth="1"/>
    <col min="11010" max="11010" width="15" style="68" customWidth="1"/>
    <col min="11011" max="11011" width="14.5703125" style="68" customWidth="1"/>
    <col min="11012" max="11012" width="13.85546875" style="68" customWidth="1"/>
    <col min="11013" max="11013" width="13.42578125" style="68" customWidth="1"/>
    <col min="11014" max="11014" width="10.7109375" style="68" customWidth="1"/>
    <col min="11015" max="11015" width="11.7109375" style="68" customWidth="1"/>
    <col min="11016" max="11016" width="11.85546875" style="68" customWidth="1"/>
    <col min="11017" max="11017" width="1.7109375" style="68" customWidth="1"/>
    <col min="11018" max="11032" width="9.140625" style="68" customWidth="1"/>
    <col min="11033" max="11264" width="9.140625" style="68"/>
    <col min="11265" max="11265" width="1.85546875" style="68" customWidth="1"/>
    <col min="11266" max="11266" width="15" style="68" customWidth="1"/>
    <col min="11267" max="11267" width="14.5703125" style="68" customWidth="1"/>
    <col min="11268" max="11268" width="13.85546875" style="68" customWidth="1"/>
    <col min="11269" max="11269" width="13.42578125" style="68" customWidth="1"/>
    <col min="11270" max="11270" width="10.7109375" style="68" customWidth="1"/>
    <col min="11271" max="11271" width="11.7109375" style="68" customWidth="1"/>
    <col min="11272" max="11272" width="11.85546875" style="68" customWidth="1"/>
    <col min="11273" max="11273" width="1.7109375" style="68" customWidth="1"/>
    <col min="11274" max="11288" width="9.140625" style="68" customWidth="1"/>
    <col min="11289" max="11520" width="9.140625" style="68"/>
    <col min="11521" max="11521" width="1.85546875" style="68" customWidth="1"/>
    <col min="11522" max="11522" width="15" style="68" customWidth="1"/>
    <col min="11523" max="11523" width="14.5703125" style="68" customWidth="1"/>
    <col min="11524" max="11524" width="13.85546875" style="68" customWidth="1"/>
    <col min="11525" max="11525" width="13.42578125" style="68" customWidth="1"/>
    <col min="11526" max="11526" width="10.7109375" style="68" customWidth="1"/>
    <col min="11527" max="11527" width="11.7109375" style="68" customWidth="1"/>
    <col min="11528" max="11528" width="11.85546875" style="68" customWidth="1"/>
    <col min="11529" max="11529" width="1.7109375" style="68" customWidth="1"/>
    <col min="11530" max="11544" width="9.140625" style="68" customWidth="1"/>
    <col min="11545" max="11776" width="9.140625" style="68"/>
    <col min="11777" max="11777" width="1.85546875" style="68" customWidth="1"/>
    <col min="11778" max="11778" width="15" style="68" customWidth="1"/>
    <col min="11779" max="11779" width="14.5703125" style="68" customWidth="1"/>
    <col min="11780" max="11780" width="13.85546875" style="68" customWidth="1"/>
    <col min="11781" max="11781" width="13.42578125" style="68" customWidth="1"/>
    <col min="11782" max="11782" width="10.7109375" style="68" customWidth="1"/>
    <col min="11783" max="11783" width="11.7109375" style="68" customWidth="1"/>
    <col min="11784" max="11784" width="11.85546875" style="68" customWidth="1"/>
    <col min="11785" max="11785" width="1.7109375" style="68" customWidth="1"/>
    <col min="11786" max="11800" width="9.140625" style="68" customWidth="1"/>
    <col min="11801" max="12032" width="9.140625" style="68"/>
    <col min="12033" max="12033" width="1.85546875" style="68" customWidth="1"/>
    <col min="12034" max="12034" width="15" style="68" customWidth="1"/>
    <col min="12035" max="12035" width="14.5703125" style="68" customWidth="1"/>
    <col min="12036" max="12036" width="13.85546875" style="68" customWidth="1"/>
    <col min="12037" max="12037" width="13.42578125" style="68" customWidth="1"/>
    <col min="12038" max="12038" width="10.7109375" style="68" customWidth="1"/>
    <col min="12039" max="12039" width="11.7109375" style="68" customWidth="1"/>
    <col min="12040" max="12040" width="11.85546875" style="68" customWidth="1"/>
    <col min="12041" max="12041" width="1.7109375" style="68" customWidth="1"/>
    <col min="12042" max="12056" width="9.140625" style="68" customWidth="1"/>
    <col min="12057" max="12288" width="9.140625" style="68"/>
    <col min="12289" max="12289" width="1.85546875" style="68" customWidth="1"/>
    <col min="12290" max="12290" width="15" style="68" customWidth="1"/>
    <col min="12291" max="12291" width="14.5703125" style="68" customWidth="1"/>
    <col min="12292" max="12292" width="13.85546875" style="68" customWidth="1"/>
    <col min="12293" max="12293" width="13.42578125" style="68" customWidth="1"/>
    <col min="12294" max="12294" width="10.7109375" style="68" customWidth="1"/>
    <col min="12295" max="12295" width="11.7109375" style="68" customWidth="1"/>
    <col min="12296" max="12296" width="11.85546875" style="68" customWidth="1"/>
    <col min="12297" max="12297" width="1.7109375" style="68" customWidth="1"/>
    <col min="12298" max="12312" width="9.140625" style="68" customWidth="1"/>
    <col min="12313" max="12544" width="9.140625" style="68"/>
    <col min="12545" max="12545" width="1.85546875" style="68" customWidth="1"/>
    <col min="12546" max="12546" width="15" style="68" customWidth="1"/>
    <col min="12547" max="12547" width="14.5703125" style="68" customWidth="1"/>
    <col min="12548" max="12548" width="13.85546875" style="68" customWidth="1"/>
    <col min="12549" max="12549" width="13.42578125" style="68" customWidth="1"/>
    <col min="12550" max="12550" width="10.7109375" style="68" customWidth="1"/>
    <col min="12551" max="12551" width="11.7109375" style="68" customWidth="1"/>
    <col min="12552" max="12552" width="11.85546875" style="68" customWidth="1"/>
    <col min="12553" max="12553" width="1.7109375" style="68" customWidth="1"/>
    <col min="12554" max="12568" width="9.140625" style="68" customWidth="1"/>
    <col min="12569" max="12800" width="9.140625" style="68"/>
    <col min="12801" max="12801" width="1.85546875" style="68" customWidth="1"/>
    <col min="12802" max="12802" width="15" style="68" customWidth="1"/>
    <col min="12803" max="12803" width="14.5703125" style="68" customWidth="1"/>
    <col min="12804" max="12804" width="13.85546875" style="68" customWidth="1"/>
    <col min="12805" max="12805" width="13.42578125" style="68" customWidth="1"/>
    <col min="12806" max="12806" width="10.7109375" style="68" customWidth="1"/>
    <col min="12807" max="12807" width="11.7109375" style="68" customWidth="1"/>
    <col min="12808" max="12808" width="11.85546875" style="68" customWidth="1"/>
    <col min="12809" max="12809" width="1.7109375" style="68" customWidth="1"/>
    <col min="12810" max="12824" width="9.140625" style="68" customWidth="1"/>
    <col min="12825" max="13056" width="9.140625" style="68"/>
    <col min="13057" max="13057" width="1.85546875" style="68" customWidth="1"/>
    <col min="13058" max="13058" width="15" style="68" customWidth="1"/>
    <col min="13059" max="13059" width="14.5703125" style="68" customWidth="1"/>
    <col min="13060" max="13060" width="13.85546875" style="68" customWidth="1"/>
    <col min="13061" max="13061" width="13.42578125" style="68" customWidth="1"/>
    <col min="13062" max="13062" width="10.7109375" style="68" customWidth="1"/>
    <col min="13063" max="13063" width="11.7109375" style="68" customWidth="1"/>
    <col min="13064" max="13064" width="11.85546875" style="68" customWidth="1"/>
    <col min="13065" max="13065" width="1.7109375" style="68" customWidth="1"/>
    <col min="13066" max="13080" width="9.140625" style="68" customWidth="1"/>
    <col min="13081" max="13312" width="9.140625" style="68"/>
    <col min="13313" max="13313" width="1.85546875" style="68" customWidth="1"/>
    <col min="13314" max="13314" width="15" style="68" customWidth="1"/>
    <col min="13315" max="13315" width="14.5703125" style="68" customWidth="1"/>
    <col min="13316" max="13316" width="13.85546875" style="68" customWidth="1"/>
    <col min="13317" max="13317" width="13.42578125" style="68" customWidth="1"/>
    <col min="13318" max="13318" width="10.7109375" style="68" customWidth="1"/>
    <col min="13319" max="13319" width="11.7109375" style="68" customWidth="1"/>
    <col min="13320" max="13320" width="11.85546875" style="68" customWidth="1"/>
    <col min="13321" max="13321" width="1.7109375" style="68" customWidth="1"/>
    <col min="13322" max="13336" width="9.140625" style="68" customWidth="1"/>
    <col min="13337" max="13568" width="9.140625" style="68"/>
    <col min="13569" max="13569" width="1.85546875" style="68" customWidth="1"/>
    <col min="13570" max="13570" width="15" style="68" customWidth="1"/>
    <col min="13571" max="13571" width="14.5703125" style="68" customWidth="1"/>
    <col min="13572" max="13572" width="13.85546875" style="68" customWidth="1"/>
    <col min="13573" max="13573" width="13.42578125" style="68" customWidth="1"/>
    <col min="13574" max="13574" width="10.7109375" style="68" customWidth="1"/>
    <col min="13575" max="13575" width="11.7109375" style="68" customWidth="1"/>
    <col min="13576" max="13576" width="11.85546875" style="68" customWidth="1"/>
    <col min="13577" max="13577" width="1.7109375" style="68" customWidth="1"/>
    <col min="13578" max="13592" width="9.140625" style="68" customWidth="1"/>
    <col min="13593" max="13824" width="9.140625" style="68"/>
    <col min="13825" max="13825" width="1.85546875" style="68" customWidth="1"/>
    <col min="13826" max="13826" width="15" style="68" customWidth="1"/>
    <col min="13827" max="13827" width="14.5703125" style="68" customWidth="1"/>
    <col min="13828" max="13828" width="13.85546875" style="68" customWidth="1"/>
    <col min="13829" max="13829" width="13.42578125" style="68" customWidth="1"/>
    <col min="13830" max="13830" width="10.7109375" style="68" customWidth="1"/>
    <col min="13831" max="13831" width="11.7109375" style="68" customWidth="1"/>
    <col min="13832" max="13832" width="11.85546875" style="68" customWidth="1"/>
    <col min="13833" max="13833" width="1.7109375" style="68" customWidth="1"/>
    <col min="13834" max="13848" width="9.140625" style="68" customWidth="1"/>
    <col min="13849" max="14080" width="9.140625" style="68"/>
    <col min="14081" max="14081" width="1.85546875" style="68" customWidth="1"/>
    <col min="14082" max="14082" width="15" style="68" customWidth="1"/>
    <col min="14083" max="14083" width="14.5703125" style="68" customWidth="1"/>
    <col min="14084" max="14084" width="13.85546875" style="68" customWidth="1"/>
    <col min="14085" max="14085" width="13.42578125" style="68" customWidth="1"/>
    <col min="14086" max="14086" width="10.7109375" style="68" customWidth="1"/>
    <col min="14087" max="14087" width="11.7109375" style="68" customWidth="1"/>
    <col min="14088" max="14088" width="11.85546875" style="68" customWidth="1"/>
    <col min="14089" max="14089" width="1.7109375" style="68" customWidth="1"/>
    <col min="14090" max="14104" width="9.140625" style="68" customWidth="1"/>
    <col min="14105" max="14336" width="9.140625" style="68"/>
    <col min="14337" max="14337" width="1.85546875" style="68" customWidth="1"/>
    <col min="14338" max="14338" width="15" style="68" customWidth="1"/>
    <col min="14339" max="14339" width="14.5703125" style="68" customWidth="1"/>
    <col min="14340" max="14340" width="13.85546875" style="68" customWidth="1"/>
    <col min="14341" max="14341" width="13.42578125" style="68" customWidth="1"/>
    <col min="14342" max="14342" width="10.7109375" style="68" customWidth="1"/>
    <col min="14343" max="14343" width="11.7109375" style="68" customWidth="1"/>
    <col min="14344" max="14344" width="11.85546875" style="68" customWidth="1"/>
    <col min="14345" max="14345" width="1.7109375" style="68" customWidth="1"/>
    <col min="14346" max="14360" width="9.140625" style="68" customWidth="1"/>
    <col min="14361" max="14592" width="9.140625" style="68"/>
    <col min="14593" max="14593" width="1.85546875" style="68" customWidth="1"/>
    <col min="14594" max="14594" width="15" style="68" customWidth="1"/>
    <col min="14595" max="14595" width="14.5703125" style="68" customWidth="1"/>
    <col min="14596" max="14596" width="13.85546875" style="68" customWidth="1"/>
    <col min="14597" max="14597" width="13.42578125" style="68" customWidth="1"/>
    <col min="14598" max="14598" width="10.7109375" style="68" customWidth="1"/>
    <col min="14599" max="14599" width="11.7109375" style="68" customWidth="1"/>
    <col min="14600" max="14600" width="11.85546875" style="68" customWidth="1"/>
    <col min="14601" max="14601" width="1.7109375" style="68" customWidth="1"/>
    <col min="14602" max="14616" width="9.140625" style="68" customWidth="1"/>
    <col min="14617" max="14848" width="9.140625" style="68"/>
    <col min="14849" max="14849" width="1.85546875" style="68" customWidth="1"/>
    <col min="14850" max="14850" width="15" style="68" customWidth="1"/>
    <col min="14851" max="14851" width="14.5703125" style="68" customWidth="1"/>
    <col min="14852" max="14852" width="13.85546875" style="68" customWidth="1"/>
    <col min="14853" max="14853" width="13.42578125" style="68" customWidth="1"/>
    <col min="14854" max="14854" width="10.7109375" style="68" customWidth="1"/>
    <col min="14855" max="14855" width="11.7109375" style="68" customWidth="1"/>
    <col min="14856" max="14856" width="11.85546875" style="68" customWidth="1"/>
    <col min="14857" max="14857" width="1.7109375" style="68" customWidth="1"/>
    <col min="14858" max="14872" width="9.140625" style="68" customWidth="1"/>
    <col min="14873" max="15104" width="9.140625" style="68"/>
    <col min="15105" max="15105" width="1.85546875" style="68" customWidth="1"/>
    <col min="15106" max="15106" width="15" style="68" customWidth="1"/>
    <col min="15107" max="15107" width="14.5703125" style="68" customWidth="1"/>
    <col min="15108" max="15108" width="13.85546875" style="68" customWidth="1"/>
    <col min="15109" max="15109" width="13.42578125" style="68" customWidth="1"/>
    <col min="15110" max="15110" width="10.7109375" style="68" customWidth="1"/>
    <col min="15111" max="15111" width="11.7109375" style="68" customWidth="1"/>
    <col min="15112" max="15112" width="11.85546875" style="68" customWidth="1"/>
    <col min="15113" max="15113" width="1.7109375" style="68" customWidth="1"/>
    <col min="15114" max="15128" width="9.140625" style="68" customWidth="1"/>
    <col min="15129" max="15360" width="9.140625" style="68"/>
    <col min="15361" max="15361" width="1.85546875" style="68" customWidth="1"/>
    <col min="15362" max="15362" width="15" style="68" customWidth="1"/>
    <col min="15363" max="15363" width="14.5703125" style="68" customWidth="1"/>
    <col min="15364" max="15364" width="13.85546875" style="68" customWidth="1"/>
    <col min="15365" max="15365" width="13.42578125" style="68" customWidth="1"/>
    <col min="15366" max="15366" width="10.7109375" style="68" customWidth="1"/>
    <col min="15367" max="15367" width="11.7109375" style="68" customWidth="1"/>
    <col min="15368" max="15368" width="11.85546875" style="68" customWidth="1"/>
    <col min="15369" max="15369" width="1.7109375" style="68" customWidth="1"/>
    <col min="15370" max="15384" width="9.140625" style="68" customWidth="1"/>
    <col min="15385" max="15616" width="9.140625" style="68"/>
    <col min="15617" max="15617" width="1.85546875" style="68" customWidth="1"/>
    <col min="15618" max="15618" width="15" style="68" customWidth="1"/>
    <col min="15619" max="15619" width="14.5703125" style="68" customWidth="1"/>
    <col min="15620" max="15620" width="13.85546875" style="68" customWidth="1"/>
    <col min="15621" max="15621" width="13.42578125" style="68" customWidth="1"/>
    <col min="15622" max="15622" width="10.7109375" style="68" customWidth="1"/>
    <col min="15623" max="15623" width="11.7109375" style="68" customWidth="1"/>
    <col min="15624" max="15624" width="11.85546875" style="68" customWidth="1"/>
    <col min="15625" max="15625" width="1.7109375" style="68" customWidth="1"/>
    <col min="15626" max="15640" width="9.140625" style="68" customWidth="1"/>
    <col min="15641" max="15872" width="9.140625" style="68"/>
    <col min="15873" max="15873" width="1.85546875" style="68" customWidth="1"/>
    <col min="15874" max="15874" width="15" style="68" customWidth="1"/>
    <col min="15875" max="15875" width="14.5703125" style="68" customWidth="1"/>
    <col min="15876" max="15876" width="13.85546875" style="68" customWidth="1"/>
    <col min="15877" max="15877" width="13.42578125" style="68" customWidth="1"/>
    <col min="15878" max="15878" width="10.7109375" style="68" customWidth="1"/>
    <col min="15879" max="15879" width="11.7109375" style="68" customWidth="1"/>
    <col min="15880" max="15880" width="11.85546875" style="68" customWidth="1"/>
    <col min="15881" max="15881" width="1.7109375" style="68" customWidth="1"/>
    <col min="15882" max="15896" width="9.140625" style="68" customWidth="1"/>
    <col min="15897" max="16128" width="9.140625" style="68"/>
    <col min="16129" max="16129" width="1.85546875" style="68" customWidth="1"/>
    <col min="16130" max="16130" width="15" style="68" customWidth="1"/>
    <col min="16131" max="16131" width="14.5703125" style="68" customWidth="1"/>
    <col min="16132" max="16132" width="13.85546875" style="68" customWidth="1"/>
    <col min="16133" max="16133" width="13.42578125" style="68" customWidth="1"/>
    <col min="16134" max="16134" width="10.7109375" style="68" customWidth="1"/>
    <col min="16135" max="16135" width="11.7109375" style="68" customWidth="1"/>
    <col min="16136" max="16136" width="11.85546875" style="68" customWidth="1"/>
    <col min="16137" max="16137" width="1.7109375" style="68" customWidth="1"/>
    <col min="16138" max="16152" width="9.140625" style="68" customWidth="1"/>
    <col min="16153" max="16384" width="9.140625" style="68"/>
  </cols>
  <sheetData>
    <row r="1" spans="1:13" ht="16.5" thickBot="1">
      <c r="A1" s="120"/>
      <c r="B1" s="215" t="s">
        <v>125</v>
      </c>
      <c r="C1" s="122"/>
      <c r="D1" s="122"/>
      <c r="E1" s="122"/>
      <c r="F1" s="122"/>
      <c r="G1" s="122"/>
      <c r="H1" s="122"/>
      <c r="I1" s="120"/>
    </row>
    <row r="2" spans="1:13" ht="15.75" thickBot="1">
      <c r="A2" s="123"/>
      <c r="B2" s="297" t="s">
        <v>59</v>
      </c>
      <c r="C2" s="297"/>
      <c r="D2" s="297"/>
      <c r="E2" s="297"/>
      <c r="F2" s="297"/>
      <c r="G2" s="297"/>
      <c r="H2" s="298"/>
      <c r="I2" s="124"/>
    </row>
    <row r="3" spans="1:13">
      <c r="A3" s="124"/>
      <c r="B3" s="299" t="s">
        <v>60</v>
      </c>
      <c r="C3" s="299"/>
      <c r="D3" s="299"/>
      <c r="E3" s="299"/>
      <c r="F3" s="299"/>
      <c r="G3" s="299"/>
      <c r="H3" s="299"/>
      <c r="I3" s="125"/>
    </row>
    <row r="4" spans="1:13" ht="15.75" thickBot="1">
      <c r="A4" s="124"/>
      <c r="B4" s="299" t="s">
        <v>128</v>
      </c>
      <c r="C4" s="299"/>
      <c r="D4" s="299"/>
      <c r="E4" s="299"/>
      <c r="F4" s="299"/>
      <c r="G4" s="299"/>
      <c r="H4" s="299"/>
      <c r="I4" s="125"/>
    </row>
    <row r="5" spans="1:13" ht="15.75" thickBot="1">
      <c r="A5" s="124"/>
      <c r="B5" s="300" t="s">
        <v>74</v>
      </c>
      <c r="C5" s="300"/>
      <c r="D5" s="300"/>
      <c r="E5" s="126"/>
      <c r="F5" s="126"/>
      <c r="G5" s="126"/>
      <c r="H5" s="127"/>
      <c r="I5" s="124"/>
    </row>
    <row r="6" spans="1:13" ht="15.75" thickBot="1">
      <c r="A6" s="124"/>
      <c r="B6" s="301" t="s">
        <v>41</v>
      </c>
      <c r="C6" s="301" t="s">
        <v>24</v>
      </c>
      <c r="D6" s="128" t="s">
        <v>42</v>
      </c>
      <c r="E6" s="301" t="s">
        <v>45</v>
      </c>
      <c r="F6" s="303" t="s">
        <v>43</v>
      </c>
      <c r="G6" s="304"/>
      <c r="H6" s="305"/>
      <c r="I6" s="124"/>
    </row>
    <row r="7" spans="1:13" ht="15.75" thickBot="1">
      <c r="A7" s="124"/>
      <c r="B7" s="302"/>
      <c r="C7" s="302"/>
      <c r="D7" s="129" t="s">
        <v>44</v>
      </c>
      <c r="E7" s="302"/>
      <c r="F7" s="130" t="s">
        <v>46</v>
      </c>
      <c r="G7" s="131" t="s">
        <v>47</v>
      </c>
      <c r="H7" s="132" t="s">
        <v>6</v>
      </c>
      <c r="I7" s="124"/>
    </row>
    <row r="8" spans="1:13" s="138" customFormat="1" ht="30">
      <c r="A8" s="133"/>
      <c r="B8" s="291" t="s">
        <v>61</v>
      </c>
      <c r="C8" s="134" t="s">
        <v>48</v>
      </c>
      <c r="D8" s="135" t="s">
        <v>62</v>
      </c>
      <c r="E8" s="136" t="s">
        <v>49</v>
      </c>
      <c r="F8" s="216">
        <v>7.5</v>
      </c>
      <c r="G8" s="216">
        <v>4</v>
      </c>
      <c r="H8" s="217">
        <f>(5.8+5.1+5.36)/3</f>
        <v>5.419999999999999</v>
      </c>
      <c r="I8" s="137"/>
    </row>
    <row r="9" spans="1:13" s="144" customFormat="1" ht="30">
      <c r="A9" s="139"/>
      <c r="B9" s="292"/>
      <c r="C9" s="140" t="s">
        <v>50</v>
      </c>
      <c r="D9" s="141" t="s">
        <v>62</v>
      </c>
      <c r="E9" s="142" t="s">
        <v>49</v>
      </c>
      <c r="F9" s="2">
        <v>28.5</v>
      </c>
      <c r="G9" s="2">
        <v>11.5</v>
      </c>
      <c r="H9" s="218">
        <f>(18.5+16.8+18.3)/3</f>
        <v>17.866666666666664</v>
      </c>
      <c r="I9" s="143"/>
      <c r="M9" s="138"/>
    </row>
    <row r="10" spans="1:13" s="144" customFormat="1" ht="30">
      <c r="A10" s="139"/>
      <c r="B10" s="292"/>
      <c r="C10" s="140" t="s">
        <v>109</v>
      </c>
      <c r="D10" s="141" t="s">
        <v>63</v>
      </c>
      <c r="E10" s="142" t="s">
        <v>49</v>
      </c>
      <c r="F10" s="2">
        <v>26.5</v>
      </c>
      <c r="G10" s="2">
        <v>19</v>
      </c>
      <c r="H10" s="218">
        <f>(20.8+21.8+21.35)/3</f>
        <v>21.316666666666666</v>
      </c>
      <c r="I10" s="143"/>
      <c r="M10" s="138"/>
    </row>
    <row r="11" spans="1:13" s="138" customFormat="1" ht="30">
      <c r="A11" s="133"/>
      <c r="B11" s="292"/>
      <c r="C11" s="140" t="s">
        <v>40</v>
      </c>
      <c r="D11" s="141" t="s">
        <v>64</v>
      </c>
      <c r="E11" s="142" t="s">
        <v>65</v>
      </c>
      <c r="F11" s="3">
        <v>0.62</v>
      </c>
      <c r="G11" s="3">
        <v>0.18</v>
      </c>
      <c r="H11" s="219">
        <f>(0.27+0.38+0.35)/3</f>
        <v>0.33333333333333331</v>
      </c>
      <c r="I11" s="137"/>
    </row>
    <row r="12" spans="1:13" s="138" customFormat="1" ht="30">
      <c r="A12" s="133"/>
      <c r="B12" s="292"/>
      <c r="C12" s="140" t="s">
        <v>110</v>
      </c>
      <c r="D12" s="141" t="s">
        <v>66</v>
      </c>
      <c r="E12" s="142" t="s">
        <v>49</v>
      </c>
      <c r="F12" s="2">
        <v>18.5</v>
      </c>
      <c r="G12" s="2">
        <v>10</v>
      </c>
      <c r="H12" s="219">
        <f>(11.1+13.4+12.95)/3</f>
        <v>12.483333333333334</v>
      </c>
      <c r="I12" s="137"/>
    </row>
    <row r="13" spans="1:13" s="138" customFormat="1" ht="30">
      <c r="A13" s="133"/>
      <c r="B13" s="292"/>
      <c r="C13" s="140" t="s">
        <v>51</v>
      </c>
      <c r="D13" s="141" t="s">
        <v>67</v>
      </c>
      <c r="E13" s="142" t="s">
        <v>49</v>
      </c>
      <c r="F13" s="2">
        <v>72</v>
      </c>
      <c r="G13" s="2">
        <v>28</v>
      </c>
      <c r="H13" s="218">
        <f>(49+50+54.38)/3</f>
        <v>51.126666666666665</v>
      </c>
      <c r="I13" s="137"/>
    </row>
    <row r="14" spans="1:13" s="144" customFormat="1" ht="30">
      <c r="A14" s="139"/>
      <c r="B14" s="292"/>
      <c r="C14" s="140" t="s">
        <v>52</v>
      </c>
      <c r="D14" s="141" t="s">
        <v>68</v>
      </c>
      <c r="E14" s="142" t="s">
        <v>49</v>
      </c>
      <c r="F14" s="2">
        <v>38</v>
      </c>
      <c r="G14" s="2">
        <v>15</v>
      </c>
      <c r="H14" s="218">
        <f>(22+25+26.63)/3</f>
        <v>24.543333333333333</v>
      </c>
      <c r="I14" s="143"/>
      <c r="M14" s="145"/>
    </row>
    <row r="15" spans="1:13" s="138" customFormat="1" ht="30">
      <c r="A15" s="133"/>
      <c r="B15" s="292"/>
      <c r="C15" s="140" t="s">
        <v>38</v>
      </c>
      <c r="D15" s="141" t="s">
        <v>69</v>
      </c>
      <c r="E15" s="142" t="s">
        <v>49</v>
      </c>
      <c r="F15" s="3">
        <v>3.58</v>
      </c>
      <c r="G15" s="3" t="s">
        <v>18</v>
      </c>
      <c r="H15" s="219">
        <f>(2.08+2.33+2.41)/3</f>
        <v>2.2733333333333334</v>
      </c>
      <c r="I15" s="137"/>
    </row>
    <row r="16" spans="1:13" s="144" customFormat="1" ht="30">
      <c r="A16" s="139"/>
      <c r="B16" s="292"/>
      <c r="C16" s="140" t="s">
        <v>53</v>
      </c>
      <c r="D16" s="141" t="s">
        <v>70</v>
      </c>
      <c r="E16" s="142" t="s">
        <v>54</v>
      </c>
      <c r="F16" s="3">
        <v>0.56999999999999995</v>
      </c>
      <c r="G16" s="3" t="s">
        <v>18</v>
      </c>
      <c r="H16" s="219">
        <f>(0.4+0.43+0.41)/3</f>
        <v>0.41333333333333333</v>
      </c>
      <c r="I16" s="143"/>
      <c r="M16" s="138"/>
    </row>
    <row r="17" spans="1:13" s="138" customFormat="1" ht="30">
      <c r="A17" s="133"/>
      <c r="B17" s="292"/>
      <c r="C17" s="140" t="s">
        <v>32</v>
      </c>
      <c r="D17" s="141" t="s">
        <v>71</v>
      </c>
      <c r="E17" s="142" t="s">
        <v>49</v>
      </c>
      <c r="F17" s="3">
        <v>0.03</v>
      </c>
      <c r="G17" s="3">
        <v>0.02</v>
      </c>
      <c r="H17" s="219">
        <f>(0.02+0.02+0.02)/3</f>
        <v>0.02</v>
      </c>
      <c r="I17" s="137"/>
    </row>
    <row r="18" spans="1:13" s="144" customFormat="1" ht="30">
      <c r="A18" s="139"/>
      <c r="B18" s="292"/>
      <c r="C18" s="140" t="s">
        <v>55</v>
      </c>
      <c r="D18" s="141" t="s">
        <v>72</v>
      </c>
      <c r="E18" s="142" t="s">
        <v>54</v>
      </c>
      <c r="F18" s="3">
        <v>1</v>
      </c>
      <c r="G18" s="3" t="s">
        <v>18</v>
      </c>
      <c r="H18" s="219">
        <f>(1+1+1)/3</f>
        <v>1</v>
      </c>
      <c r="I18" s="143"/>
      <c r="M18" s="138"/>
    </row>
    <row r="19" spans="1:13" s="138" customFormat="1" ht="30.75" thickBot="1">
      <c r="A19" s="133"/>
      <c r="B19" s="293"/>
      <c r="C19" s="146" t="s">
        <v>35</v>
      </c>
      <c r="D19" s="141" t="s">
        <v>73</v>
      </c>
      <c r="E19" s="147" t="s">
        <v>54</v>
      </c>
      <c r="F19" s="220">
        <v>8.66</v>
      </c>
      <c r="G19" s="220">
        <v>4</v>
      </c>
      <c r="H19" s="221">
        <f>(4.75+4.04+4.58)/3</f>
        <v>4.4566666666666661</v>
      </c>
      <c r="I19" s="137"/>
    </row>
    <row r="20" spans="1:13" ht="30">
      <c r="A20" s="124"/>
      <c r="B20" s="294" t="s">
        <v>56</v>
      </c>
      <c r="C20" s="134" t="s">
        <v>48</v>
      </c>
      <c r="D20" s="135" t="s">
        <v>62</v>
      </c>
      <c r="E20" s="136" t="s">
        <v>49</v>
      </c>
      <c r="F20" s="222">
        <v>6.2</v>
      </c>
      <c r="G20" s="222">
        <v>4</v>
      </c>
      <c r="H20" s="217">
        <f>(4.9+4.7+5.09)/3</f>
        <v>4.8966666666666674</v>
      </c>
      <c r="I20" s="148"/>
      <c r="M20" s="138"/>
    </row>
    <row r="21" spans="1:13" ht="30">
      <c r="A21" s="124"/>
      <c r="B21" s="295"/>
      <c r="C21" s="140" t="s">
        <v>50</v>
      </c>
      <c r="D21" s="141" t="s">
        <v>62</v>
      </c>
      <c r="E21" s="142" t="s">
        <v>49</v>
      </c>
      <c r="F21" s="3">
        <v>24.5</v>
      </c>
      <c r="G21" s="3">
        <v>13.2</v>
      </c>
      <c r="H21" s="218">
        <f>(21.3+17.5+19)/3</f>
        <v>19.266666666666666</v>
      </c>
      <c r="I21" s="148"/>
      <c r="M21" s="138"/>
    </row>
    <row r="22" spans="1:13" ht="30">
      <c r="A22" s="124"/>
      <c r="B22" s="295"/>
      <c r="C22" s="140" t="s">
        <v>109</v>
      </c>
      <c r="D22" s="141" t="s">
        <v>63</v>
      </c>
      <c r="E22" s="142" t="s">
        <v>49</v>
      </c>
      <c r="F22" s="2">
        <v>25.5</v>
      </c>
      <c r="G22" s="3">
        <v>19.62</v>
      </c>
      <c r="H22" s="218">
        <f>(21.6+20.6+20.8)/3</f>
        <v>21</v>
      </c>
      <c r="I22" s="148"/>
      <c r="M22" s="138"/>
    </row>
    <row r="23" spans="1:13" ht="30">
      <c r="A23" s="124"/>
      <c r="B23" s="295"/>
      <c r="C23" s="140" t="s">
        <v>40</v>
      </c>
      <c r="D23" s="141" t="s">
        <v>64</v>
      </c>
      <c r="E23" s="142" t="s">
        <v>65</v>
      </c>
      <c r="F23" s="3">
        <v>0.35</v>
      </c>
      <c r="G23" s="3">
        <v>0.14000000000000001</v>
      </c>
      <c r="H23" s="219">
        <f>(0.25+0.21+0.22)/3</f>
        <v>0.22666666666666666</v>
      </c>
      <c r="I23" s="148"/>
      <c r="M23" s="138"/>
    </row>
    <row r="24" spans="1:13" ht="30">
      <c r="A24" s="124"/>
      <c r="B24" s="295"/>
      <c r="C24" s="140" t="s">
        <v>110</v>
      </c>
      <c r="D24" s="141" t="s">
        <v>66</v>
      </c>
      <c r="E24" s="142" t="s">
        <v>49</v>
      </c>
      <c r="F24" s="2">
        <v>19.600000000000001</v>
      </c>
      <c r="G24" s="3">
        <v>8</v>
      </c>
      <c r="H24" s="218">
        <f>(11.5+11.1+13.03)/3</f>
        <v>11.876666666666667</v>
      </c>
      <c r="I24" s="148"/>
      <c r="M24" s="138"/>
    </row>
    <row r="25" spans="1:13" ht="30">
      <c r="A25" s="124"/>
      <c r="B25" s="295"/>
      <c r="C25" s="140" t="s">
        <v>51</v>
      </c>
      <c r="D25" s="141" t="s">
        <v>67</v>
      </c>
      <c r="E25" s="142" t="s">
        <v>49</v>
      </c>
      <c r="F25" s="2">
        <v>66</v>
      </c>
      <c r="G25" s="2">
        <v>33</v>
      </c>
      <c r="H25" s="218">
        <f>(42+46+52)/3</f>
        <v>46.666666666666664</v>
      </c>
      <c r="I25" s="148"/>
      <c r="M25" s="138"/>
    </row>
    <row r="26" spans="1:13" ht="30">
      <c r="A26" s="124"/>
      <c r="B26" s="295"/>
      <c r="C26" s="140" t="s">
        <v>52</v>
      </c>
      <c r="D26" s="141" t="s">
        <v>68</v>
      </c>
      <c r="E26" s="142" t="s">
        <v>49</v>
      </c>
      <c r="F26" s="2">
        <v>35</v>
      </c>
      <c r="G26" s="2">
        <v>14</v>
      </c>
      <c r="H26" s="218">
        <f>(23+24+24.88)/3</f>
        <v>23.959999999999997</v>
      </c>
      <c r="I26" s="148"/>
      <c r="M26" s="138"/>
    </row>
    <row r="27" spans="1:13" ht="30">
      <c r="A27" s="124"/>
      <c r="B27" s="295"/>
      <c r="C27" s="140" t="s">
        <v>38</v>
      </c>
      <c r="D27" s="141" t="s">
        <v>69</v>
      </c>
      <c r="E27" s="142" t="s">
        <v>49</v>
      </c>
      <c r="F27" s="3">
        <v>2.08</v>
      </c>
      <c r="G27" s="3" t="s">
        <v>18</v>
      </c>
      <c r="H27" s="219">
        <f>(2.08+2.08+2.08)/3</f>
        <v>2.08</v>
      </c>
      <c r="I27" s="148"/>
      <c r="M27" s="138"/>
    </row>
    <row r="28" spans="1:13" ht="30">
      <c r="A28" s="124"/>
      <c r="B28" s="295"/>
      <c r="C28" s="140" t="s">
        <v>53</v>
      </c>
      <c r="D28" s="141" t="s">
        <v>96</v>
      </c>
      <c r="E28" s="142" t="s">
        <v>54</v>
      </c>
      <c r="F28" s="3">
        <v>0.4</v>
      </c>
      <c r="G28" s="3" t="s">
        <v>18</v>
      </c>
      <c r="H28" s="219">
        <v>0.4</v>
      </c>
      <c r="I28" s="148"/>
      <c r="M28" s="138"/>
    </row>
    <row r="29" spans="1:13" ht="30">
      <c r="A29" s="124"/>
      <c r="B29" s="295"/>
      <c r="C29" s="140" t="s">
        <v>32</v>
      </c>
      <c r="D29" s="141" t="s">
        <v>71</v>
      </c>
      <c r="E29" s="142" t="s">
        <v>49</v>
      </c>
      <c r="F29" s="3">
        <v>0.02</v>
      </c>
      <c r="G29" s="3" t="s">
        <v>18</v>
      </c>
      <c r="H29" s="219">
        <f>(0.02+0.02+0.02)/3</f>
        <v>0.02</v>
      </c>
      <c r="I29" s="148"/>
      <c r="M29" s="138"/>
    </row>
    <row r="30" spans="1:13" ht="30">
      <c r="A30" s="124"/>
      <c r="B30" s="295"/>
      <c r="C30" s="140" t="s">
        <v>55</v>
      </c>
      <c r="D30" s="141" t="s">
        <v>97</v>
      </c>
      <c r="E30" s="142" t="s">
        <v>54</v>
      </c>
      <c r="F30" s="3">
        <v>1</v>
      </c>
      <c r="G30" s="3" t="s">
        <v>18</v>
      </c>
      <c r="H30" s="219">
        <f>(1+1+1)/3</f>
        <v>1</v>
      </c>
      <c r="I30" s="148"/>
      <c r="M30" s="138"/>
    </row>
    <row r="31" spans="1:13" ht="30.75" thickBot="1">
      <c r="A31" s="124"/>
      <c r="B31" s="295"/>
      <c r="C31" s="146" t="s">
        <v>35</v>
      </c>
      <c r="D31" s="141" t="s">
        <v>73</v>
      </c>
      <c r="E31" s="147" t="s">
        <v>54</v>
      </c>
      <c r="F31" s="3">
        <v>7.25</v>
      </c>
      <c r="G31" s="3">
        <v>4</v>
      </c>
      <c r="H31" s="219">
        <f>(4.79+4+4)/3</f>
        <v>4.2633333333333328</v>
      </c>
      <c r="I31" s="148"/>
      <c r="M31" s="138"/>
    </row>
    <row r="32" spans="1:13" ht="30">
      <c r="A32" s="124"/>
      <c r="B32" s="294" t="s">
        <v>57</v>
      </c>
      <c r="C32" s="134" t="s">
        <v>48</v>
      </c>
      <c r="D32" s="135" t="s">
        <v>62</v>
      </c>
      <c r="E32" s="136" t="s">
        <v>49</v>
      </c>
      <c r="F32" s="216">
        <v>5.6</v>
      </c>
      <c r="G32" s="216">
        <v>4</v>
      </c>
      <c r="H32" s="217">
        <f>(4.7+4.2+4.41)/3</f>
        <v>4.4366666666666665</v>
      </c>
      <c r="I32" s="148"/>
      <c r="M32" s="138"/>
    </row>
    <row r="33" spans="1:13" ht="30">
      <c r="A33" s="124"/>
      <c r="B33" s="296"/>
      <c r="C33" s="140" t="s">
        <v>50</v>
      </c>
      <c r="D33" s="141" t="s">
        <v>62</v>
      </c>
      <c r="E33" s="142" t="s">
        <v>49</v>
      </c>
      <c r="F33" s="2">
        <v>24.2</v>
      </c>
      <c r="G33" s="2">
        <v>10</v>
      </c>
      <c r="H33" s="218">
        <f>(14.9+12.2+16.21)/3</f>
        <v>14.436666666666667</v>
      </c>
      <c r="I33" s="148"/>
      <c r="M33" s="138"/>
    </row>
    <row r="34" spans="1:13" ht="30">
      <c r="A34" s="124"/>
      <c r="B34" s="296"/>
      <c r="C34" s="140" t="s">
        <v>109</v>
      </c>
      <c r="D34" s="141" t="s">
        <v>63</v>
      </c>
      <c r="E34" s="142" t="s">
        <v>49</v>
      </c>
      <c r="F34" s="2">
        <v>23.5</v>
      </c>
      <c r="G34" s="2">
        <v>14.5</v>
      </c>
      <c r="H34" s="218">
        <f>(20+19.1+19.3)/3</f>
        <v>19.466666666666669</v>
      </c>
      <c r="I34" s="148"/>
      <c r="M34" s="138"/>
    </row>
    <row r="35" spans="1:13" ht="30">
      <c r="A35" s="124"/>
      <c r="B35" s="296"/>
      <c r="C35" s="140" t="s">
        <v>40</v>
      </c>
      <c r="D35" s="141" t="s">
        <v>64</v>
      </c>
      <c r="E35" s="142" t="s">
        <v>65</v>
      </c>
      <c r="F35" s="3">
        <v>0.32</v>
      </c>
      <c r="G35" s="3">
        <v>0.12</v>
      </c>
      <c r="H35" s="219">
        <f>(0.15+0.17+0.18)/3</f>
        <v>0.16666666666666666</v>
      </c>
      <c r="I35" s="148"/>
      <c r="M35" s="138"/>
    </row>
    <row r="36" spans="1:13" ht="30">
      <c r="A36" s="124"/>
      <c r="B36" s="296"/>
      <c r="C36" s="140" t="s">
        <v>110</v>
      </c>
      <c r="D36" s="141" t="s">
        <v>66</v>
      </c>
      <c r="E36" s="142" t="s">
        <v>49</v>
      </c>
      <c r="F36" s="2">
        <v>16.600000000000001</v>
      </c>
      <c r="G36" s="2">
        <v>10</v>
      </c>
      <c r="H36" s="218">
        <f>(10.4+11.6+11.5)/3</f>
        <v>11.166666666666666</v>
      </c>
      <c r="I36" s="148"/>
      <c r="M36" s="138"/>
    </row>
    <row r="37" spans="1:13" ht="30">
      <c r="A37" s="124"/>
      <c r="B37" s="296"/>
      <c r="C37" s="140" t="s">
        <v>51</v>
      </c>
      <c r="D37" s="141" t="s">
        <v>67</v>
      </c>
      <c r="E37" s="142" t="s">
        <v>49</v>
      </c>
      <c r="F37" s="2">
        <v>56</v>
      </c>
      <c r="G37" s="2">
        <v>23</v>
      </c>
      <c r="H37" s="218">
        <f>(31.6+24+11.1)/3</f>
        <v>22.233333333333334</v>
      </c>
      <c r="I37" s="148"/>
      <c r="M37" s="138"/>
    </row>
    <row r="38" spans="1:13" ht="30">
      <c r="A38" s="124"/>
      <c r="B38" s="296"/>
      <c r="C38" s="140" t="s">
        <v>52</v>
      </c>
      <c r="D38" s="141" t="s">
        <v>68</v>
      </c>
      <c r="E38" s="142" t="s">
        <v>49</v>
      </c>
      <c r="F38" s="2">
        <v>24</v>
      </c>
      <c r="G38" s="2">
        <v>11</v>
      </c>
      <c r="H38" s="218">
        <f>(17+16+15.75)/3</f>
        <v>16.25</v>
      </c>
      <c r="I38" s="148"/>
      <c r="M38" s="138"/>
    </row>
    <row r="39" spans="1:13" ht="30">
      <c r="A39" s="124"/>
      <c r="B39" s="296"/>
      <c r="C39" s="140" t="s">
        <v>38</v>
      </c>
      <c r="D39" s="141" t="s">
        <v>69</v>
      </c>
      <c r="E39" s="142" t="s">
        <v>49</v>
      </c>
      <c r="F39" s="3">
        <v>2.08</v>
      </c>
      <c r="G39" s="223" t="s">
        <v>18</v>
      </c>
      <c r="H39" s="219">
        <f>(2.08+2.08+2.08)/3</f>
        <v>2.08</v>
      </c>
      <c r="I39" s="148"/>
      <c r="M39" s="138"/>
    </row>
    <row r="40" spans="1:13" ht="30">
      <c r="A40" s="124"/>
      <c r="B40" s="296"/>
      <c r="C40" s="140" t="s">
        <v>53</v>
      </c>
      <c r="D40" s="141" t="s">
        <v>70</v>
      </c>
      <c r="E40" s="142" t="s">
        <v>54</v>
      </c>
      <c r="F40" s="3">
        <v>0.4</v>
      </c>
      <c r="G40" s="3" t="s">
        <v>18</v>
      </c>
      <c r="H40" s="219">
        <f>(0.4+0.4+0.4)/3</f>
        <v>0.40000000000000008</v>
      </c>
      <c r="I40" s="148"/>
      <c r="M40" s="138"/>
    </row>
    <row r="41" spans="1:13" ht="30">
      <c r="A41" s="124"/>
      <c r="B41" s="296"/>
      <c r="C41" s="140" t="s">
        <v>32</v>
      </c>
      <c r="D41" s="141" t="s">
        <v>71</v>
      </c>
      <c r="E41" s="142" t="s">
        <v>49</v>
      </c>
      <c r="F41" s="3">
        <v>0.02</v>
      </c>
      <c r="G41" s="3" t="s">
        <v>18</v>
      </c>
      <c r="H41" s="219">
        <f>(0.02+0.02+0.02)/3</f>
        <v>0.02</v>
      </c>
      <c r="I41" s="148"/>
      <c r="M41" s="138"/>
    </row>
    <row r="42" spans="1:13" ht="30">
      <c r="A42" s="124"/>
      <c r="B42" s="296"/>
      <c r="C42" s="140" t="s">
        <v>55</v>
      </c>
      <c r="D42" s="141" t="s">
        <v>72</v>
      </c>
      <c r="E42" s="142" t="s">
        <v>54</v>
      </c>
      <c r="F42" s="3">
        <v>1</v>
      </c>
      <c r="G42" s="3" t="s">
        <v>18</v>
      </c>
      <c r="H42" s="219">
        <f>(1+1+1)/3</f>
        <v>1</v>
      </c>
      <c r="I42" s="148"/>
      <c r="M42" s="138"/>
    </row>
    <row r="43" spans="1:13" ht="30.75" thickBot="1">
      <c r="A43" s="124"/>
      <c r="B43" s="296"/>
      <c r="C43" s="146" t="s">
        <v>35</v>
      </c>
      <c r="D43" s="141" t="s">
        <v>73</v>
      </c>
      <c r="E43" s="147" t="s">
        <v>54</v>
      </c>
      <c r="F43" s="3">
        <v>4</v>
      </c>
      <c r="G43" s="3" t="s">
        <v>18</v>
      </c>
      <c r="H43" s="219">
        <f>(4+4+4)/3</f>
        <v>4</v>
      </c>
      <c r="I43" s="148"/>
      <c r="M43" s="138"/>
    </row>
    <row r="44" spans="1:13" ht="30">
      <c r="A44" s="124"/>
      <c r="B44" s="294" t="s">
        <v>19</v>
      </c>
      <c r="C44" s="134" t="s">
        <v>48</v>
      </c>
      <c r="D44" s="135" t="s">
        <v>62</v>
      </c>
      <c r="E44" s="136" t="s">
        <v>49</v>
      </c>
      <c r="F44" s="216">
        <v>7</v>
      </c>
      <c r="G44" s="216">
        <v>4.2</v>
      </c>
      <c r="H44" s="217">
        <f>(5.9+4.8+5.02)/3</f>
        <v>5.2399999999999993</v>
      </c>
      <c r="I44" s="148"/>
      <c r="M44" s="138"/>
    </row>
    <row r="45" spans="1:13" ht="30">
      <c r="A45" s="124"/>
      <c r="B45" s="295"/>
      <c r="C45" s="140" t="s">
        <v>50</v>
      </c>
      <c r="D45" s="141" t="s">
        <v>62</v>
      </c>
      <c r="E45" s="142" t="s">
        <v>49</v>
      </c>
      <c r="F45" s="2">
        <v>26.6</v>
      </c>
      <c r="G45" s="2">
        <v>13.8</v>
      </c>
      <c r="H45" s="218">
        <f>(22.8+17.9+18.63)/3</f>
        <v>19.776666666666667</v>
      </c>
      <c r="I45" s="148"/>
      <c r="M45" s="138"/>
    </row>
    <row r="46" spans="1:13" ht="30">
      <c r="A46" s="124"/>
      <c r="B46" s="295"/>
      <c r="C46" s="140" t="s">
        <v>109</v>
      </c>
      <c r="D46" s="141" t="s">
        <v>63</v>
      </c>
      <c r="E46" s="142" t="s">
        <v>49</v>
      </c>
      <c r="F46" s="2">
        <v>26.2</v>
      </c>
      <c r="G46" s="2">
        <v>19</v>
      </c>
      <c r="H46" s="218">
        <f>(21+20+20.47)/3</f>
        <v>20.49</v>
      </c>
      <c r="I46" s="148"/>
      <c r="M46" s="138"/>
    </row>
    <row r="47" spans="1:13" ht="30">
      <c r="A47" s="124"/>
      <c r="B47" s="295"/>
      <c r="C47" s="140" t="s">
        <v>40</v>
      </c>
      <c r="D47" s="141" t="s">
        <v>64</v>
      </c>
      <c r="E47" s="142" t="s">
        <v>65</v>
      </c>
      <c r="F47" s="3">
        <v>0.42</v>
      </c>
      <c r="G47" s="3">
        <v>0.12</v>
      </c>
      <c r="H47" s="219">
        <f>(0.31+0.9+0.44)/3</f>
        <v>0.54999999999999993</v>
      </c>
      <c r="I47" s="148"/>
      <c r="M47" s="138"/>
    </row>
    <row r="48" spans="1:13" ht="30">
      <c r="A48" s="124"/>
      <c r="B48" s="295"/>
      <c r="C48" s="140" t="s">
        <v>110</v>
      </c>
      <c r="D48" s="141" t="s">
        <v>66</v>
      </c>
      <c r="E48" s="142" t="s">
        <v>49</v>
      </c>
      <c r="F48" s="2">
        <v>18.5</v>
      </c>
      <c r="G48" s="2">
        <v>10</v>
      </c>
      <c r="H48" s="218">
        <f>(12.9+10.9+11.7)/3</f>
        <v>11.833333333333334</v>
      </c>
      <c r="I48" s="148"/>
      <c r="M48" s="138"/>
    </row>
    <row r="49" spans="1:13" ht="30">
      <c r="A49" s="124"/>
      <c r="B49" s="295"/>
      <c r="C49" s="140" t="s">
        <v>51</v>
      </c>
      <c r="D49" s="141" t="s">
        <v>67</v>
      </c>
      <c r="E49" s="142" t="s">
        <v>49</v>
      </c>
      <c r="F49" s="2">
        <v>70</v>
      </c>
      <c r="G49" s="2">
        <v>26</v>
      </c>
      <c r="H49" s="218">
        <f>(47+45+49)/3</f>
        <v>47</v>
      </c>
      <c r="I49" s="148"/>
      <c r="M49" s="138"/>
    </row>
    <row r="50" spans="1:13" ht="30">
      <c r="A50" s="124"/>
      <c r="B50" s="295"/>
      <c r="C50" s="140" t="s">
        <v>52</v>
      </c>
      <c r="D50" s="141" t="s">
        <v>68</v>
      </c>
      <c r="E50" s="142" t="s">
        <v>49</v>
      </c>
      <c r="F50" s="2">
        <v>37</v>
      </c>
      <c r="G50" s="2">
        <v>14</v>
      </c>
      <c r="H50" s="218">
        <f>(23+23+22.9)/3</f>
        <v>22.966666666666669</v>
      </c>
      <c r="I50" s="148"/>
      <c r="M50" s="138"/>
    </row>
    <row r="51" spans="1:13" ht="30">
      <c r="A51" s="124"/>
      <c r="B51" s="295"/>
      <c r="C51" s="140" t="s">
        <v>38</v>
      </c>
      <c r="D51" s="141" t="s">
        <v>69</v>
      </c>
      <c r="E51" s="142" t="s">
        <v>49</v>
      </c>
      <c r="F51" s="3">
        <v>3.21</v>
      </c>
      <c r="G51" s="3" t="s">
        <v>18</v>
      </c>
      <c r="H51" s="219">
        <f>(2.08+2.15+2.2)/3</f>
        <v>2.1433333333333335</v>
      </c>
      <c r="I51" s="148"/>
      <c r="M51" s="138"/>
    </row>
    <row r="52" spans="1:13">
      <c r="A52" s="124"/>
      <c r="B52" s="295"/>
      <c r="C52" s="140" t="s">
        <v>53</v>
      </c>
      <c r="D52" s="141">
        <v>1</v>
      </c>
      <c r="E52" s="142" t="s">
        <v>54</v>
      </c>
      <c r="F52" s="3">
        <v>0.98</v>
      </c>
      <c r="G52" s="3" t="s">
        <v>18</v>
      </c>
      <c r="H52" s="219">
        <f>(0.4+0.42+0.47)/3</f>
        <v>0.43</v>
      </c>
      <c r="I52" s="148"/>
      <c r="M52" s="138"/>
    </row>
    <row r="53" spans="1:13" ht="30">
      <c r="A53" s="124"/>
      <c r="B53" s="295"/>
      <c r="C53" s="140" t="s">
        <v>32</v>
      </c>
      <c r="D53" s="141" t="s">
        <v>71</v>
      </c>
      <c r="E53" s="142" t="s">
        <v>49</v>
      </c>
      <c r="F53" s="3">
        <v>0.02</v>
      </c>
      <c r="G53" s="3" t="s">
        <v>18</v>
      </c>
      <c r="H53" s="219">
        <f>(0.02+0.02+0.02)/3</f>
        <v>0.02</v>
      </c>
      <c r="I53" s="148"/>
      <c r="M53" s="138"/>
    </row>
    <row r="54" spans="1:13">
      <c r="A54" s="124"/>
      <c r="B54" s="295"/>
      <c r="C54" s="140" t="s">
        <v>55</v>
      </c>
      <c r="D54" s="141">
        <v>6</v>
      </c>
      <c r="E54" s="142" t="s">
        <v>54</v>
      </c>
      <c r="F54" s="3">
        <v>1</v>
      </c>
      <c r="G54" s="3" t="s">
        <v>18</v>
      </c>
      <c r="H54" s="219">
        <v>1</v>
      </c>
      <c r="I54" s="148"/>
      <c r="M54" s="138"/>
    </row>
    <row r="55" spans="1:13" ht="30.75" thickBot="1">
      <c r="A55" s="124"/>
      <c r="B55" s="295"/>
      <c r="C55" s="146" t="s">
        <v>35</v>
      </c>
      <c r="D55" s="141" t="s">
        <v>73</v>
      </c>
      <c r="E55" s="147" t="s">
        <v>54</v>
      </c>
      <c r="F55" s="3">
        <v>8.5500000000000007</v>
      </c>
      <c r="G55" s="3">
        <v>4</v>
      </c>
      <c r="H55" s="219">
        <f>(5.49+4+4.2)/3</f>
        <v>4.5633333333333335</v>
      </c>
      <c r="I55" s="148"/>
      <c r="M55" s="138"/>
    </row>
    <row r="56" spans="1:13" ht="30">
      <c r="A56" s="124"/>
      <c r="B56" s="294" t="s">
        <v>58</v>
      </c>
      <c r="C56" s="134" t="s">
        <v>48</v>
      </c>
      <c r="D56" s="135" t="s">
        <v>62</v>
      </c>
      <c r="E56" s="136" t="s">
        <v>49</v>
      </c>
      <c r="F56" s="222">
        <v>6.2</v>
      </c>
      <c r="G56" s="222">
        <v>4</v>
      </c>
      <c r="H56" s="224">
        <f>(5.1+4.3+4.58)/3</f>
        <v>4.6599999999999993</v>
      </c>
      <c r="I56" s="148"/>
      <c r="M56" s="138"/>
    </row>
    <row r="57" spans="1:13" ht="30">
      <c r="A57" s="124"/>
      <c r="B57" s="295"/>
      <c r="C57" s="140" t="s">
        <v>50</v>
      </c>
      <c r="D57" s="141" t="s">
        <v>62</v>
      </c>
      <c r="E57" s="142" t="s">
        <v>49</v>
      </c>
      <c r="F57" s="2">
        <v>18.5</v>
      </c>
      <c r="G57" s="2">
        <v>9.6</v>
      </c>
      <c r="H57" s="218">
        <f>(14.3+12.8+13.1)/3</f>
        <v>13.4</v>
      </c>
      <c r="I57" s="148"/>
      <c r="M57" s="138"/>
    </row>
    <row r="58" spans="1:13" ht="30">
      <c r="A58" s="124"/>
      <c r="B58" s="295"/>
      <c r="C58" s="140" t="s">
        <v>109</v>
      </c>
      <c r="D58" s="141" t="s">
        <v>63</v>
      </c>
      <c r="E58" s="142" t="s">
        <v>49</v>
      </c>
      <c r="F58" s="2">
        <v>23</v>
      </c>
      <c r="G58" s="3">
        <v>14.5</v>
      </c>
      <c r="H58" s="218">
        <f>(17.4+19.6+20.3)/3</f>
        <v>19.099999999999998</v>
      </c>
      <c r="I58" s="148"/>
      <c r="M58" s="149"/>
    </row>
    <row r="59" spans="1:13" ht="30">
      <c r="A59" s="124"/>
      <c r="B59" s="295"/>
      <c r="C59" s="140" t="s">
        <v>40</v>
      </c>
      <c r="D59" s="141" t="s">
        <v>64</v>
      </c>
      <c r="E59" s="142" t="s">
        <v>65</v>
      </c>
      <c r="F59" s="3">
        <v>0.31</v>
      </c>
      <c r="G59" s="3">
        <v>0.08</v>
      </c>
      <c r="H59" s="219">
        <f>(0.16+0.16+0.18)/3</f>
        <v>0.16666666666666666</v>
      </c>
      <c r="I59" s="148"/>
      <c r="M59" s="138"/>
    </row>
    <row r="60" spans="1:13" ht="30">
      <c r="A60" s="124"/>
      <c r="B60" s="295"/>
      <c r="C60" s="140" t="s">
        <v>110</v>
      </c>
      <c r="D60" s="141" t="s">
        <v>66</v>
      </c>
      <c r="E60" s="142" t="s">
        <v>49</v>
      </c>
      <c r="F60" s="3">
        <v>10</v>
      </c>
      <c r="G60" s="3">
        <v>7</v>
      </c>
      <c r="H60" s="219">
        <f>(10+10+10.21)/3</f>
        <v>10.07</v>
      </c>
      <c r="I60" s="148"/>
      <c r="M60" s="138"/>
    </row>
    <row r="61" spans="1:13" ht="30">
      <c r="A61" s="124"/>
      <c r="B61" s="295"/>
      <c r="C61" s="140" t="s">
        <v>51</v>
      </c>
      <c r="D61" s="141" t="s">
        <v>67</v>
      </c>
      <c r="E61" s="142" t="s">
        <v>49</v>
      </c>
      <c r="F61" s="2">
        <v>59</v>
      </c>
      <c r="G61" s="2">
        <v>22</v>
      </c>
      <c r="H61" s="218">
        <f>(33+28+37)/3</f>
        <v>32.666666666666664</v>
      </c>
      <c r="I61" s="148"/>
      <c r="M61" s="138"/>
    </row>
    <row r="62" spans="1:13" ht="30">
      <c r="A62" s="124"/>
      <c r="B62" s="295"/>
      <c r="C62" s="140" t="s">
        <v>52</v>
      </c>
      <c r="D62" s="141" t="s">
        <v>68</v>
      </c>
      <c r="E62" s="142" t="s">
        <v>49</v>
      </c>
      <c r="F62" s="2">
        <v>30</v>
      </c>
      <c r="G62" s="2">
        <v>10</v>
      </c>
      <c r="H62" s="218">
        <f>(17+14+18)/3</f>
        <v>16.333333333333332</v>
      </c>
      <c r="I62" s="148"/>
      <c r="M62" s="138"/>
    </row>
    <row r="63" spans="1:13" ht="30">
      <c r="A63" s="124"/>
      <c r="B63" s="295"/>
      <c r="C63" s="140" t="s">
        <v>38</v>
      </c>
      <c r="D63" s="141" t="s">
        <v>69</v>
      </c>
      <c r="E63" s="142" t="s">
        <v>49</v>
      </c>
      <c r="F63" s="3">
        <v>2.08</v>
      </c>
      <c r="G63" s="3" t="s">
        <v>18</v>
      </c>
      <c r="H63" s="219">
        <v>2.08</v>
      </c>
      <c r="I63" s="148"/>
      <c r="M63" s="138"/>
    </row>
    <row r="64" spans="1:13">
      <c r="A64" s="124"/>
      <c r="B64" s="295"/>
      <c r="C64" s="140" t="s">
        <v>53</v>
      </c>
      <c r="D64" s="150">
        <v>1</v>
      </c>
      <c r="E64" s="142" t="s">
        <v>54</v>
      </c>
      <c r="F64" s="3">
        <v>0.4</v>
      </c>
      <c r="G64" s="3" t="s">
        <v>18</v>
      </c>
      <c r="H64" s="219">
        <v>0.4</v>
      </c>
      <c r="I64" s="148"/>
      <c r="M64" s="138"/>
    </row>
    <row r="65" spans="1:13" ht="30">
      <c r="A65" s="124"/>
      <c r="B65" s="295"/>
      <c r="C65" s="140" t="s">
        <v>32</v>
      </c>
      <c r="D65" s="141" t="s">
        <v>71</v>
      </c>
      <c r="E65" s="142" t="s">
        <v>49</v>
      </c>
      <c r="F65" s="3">
        <v>0.02</v>
      </c>
      <c r="G65" s="3" t="s">
        <v>18</v>
      </c>
      <c r="H65" s="219">
        <f>(0.02+0.02+0.02)/3</f>
        <v>0.02</v>
      </c>
      <c r="I65" s="148"/>
      <c r="M65" s="138"/>
    </row>
    <row r="66" spans="1:13">
      <c r="A66" s="124"/>
      <c r="B66" s="295"/>
      <c r="C66" s="140" t="s">
        <v>55</v>
      </c>
      <c r="D66" s="141">
        <v>6</v>
      </c>
      <c r="E66" s="142" t="s">
        <v>54</v>
      </c>
      <c r="F66" s="3">
        <v>1</v>
      </c>
      <c r="G66" s="3" t="s">
        <v>18</v>
      </c>
      <c r="H66" s="219">
        <v>1</v>
      </c>
      <c r="I66" s="148"/>
      <c r="M66" s="138"/>
    </row>
    <row r="67" spans="1:13" ht="30.75" thickBot="1">
      <c r="A67" s="124"/>
      <c r="B67" s="295"/>
      <c r="C67" s="146" t="s">
        <v>35</v>
      </c>
      <c r="D67" s="141" t="s">
        <v>73</v>
      </c>
      <c r="E67" s="147" t="s">
        <v>54</v>
      </c>
      <c r="F67" s="3">
        <v>4</v>
      </c>
      <c r="G67" s="3" t="s">
        <v>18</v>
      </c>
      <c r="H67" s="219">
        <v>4</v>
      </c>
      <c r="I67" s="148"/>
      <c r="M67" s="138"/>
    </row>
    <row r="68" spans="1:13" ht="15.75" thickBot="1">
      <c r="A68" s="151"/>
      <c r="B68" s="121"/>
      <c r="C68" s="152"/>
      <c r="D68" s="152"/>
      <c r="E68" s="152"/>
      <c r="F68" s="225"/>
      <c r="G68" s="225"/>
      <c r="H68" s="225"/>
      <c r="I68" s="151"/>
    </row>
    <row r="70" spans="1:13">
      <c r="B70" s="68" t="s">
        <v>99</v>
      </c>
    </row>
  </sheetData>
  <mergeCells count="13">
    <mergeCell ref="B2:H2"/>
    <mergeCell ref="B3:H3"/>
    <mergeCell ref="B4:H4"/>
    <mergeCell ref="B5:D5"/>
    <mergeCell ref="B6:B7"/>
    <mergeCell ref="C6:C7"/>
    <mergeCell ref="E6:E7"/>
    <mergeCell ref="F6:H6"/>
    <mergeCell ref="B8:B19"/>
    <mergeCell ref="B20:B31"/>
    <mergeCell ref="B32:B43"/>
    <mergeCell ref="B44:B55"/>
    <mergeCell ref="B56:B6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</sheetPr>
  <dimension ref="A1:M70"/>
  <sheetViews>
    <sheetView topLeftCell="A62" zoomScale="118" zoomScaleNormal="118" workbookViewId="0">
      <selection activeCell="B1" sqref="B1:I71"/>
    </sheetView>
  </sheetViews>
  <sheetFormatPr defaultRowHeight="15"/>
  <cols>
    <col min="1" max="1" width="1.7109375" style="68" customWidth="1"/>
    <col min="2" max="2" width="15" style="68" customWidth="1"/>
    <col min="3" max="3" width="10.7109375" style="68" customWidth="1"/>
    <col min="4" max="4" width="13.5703125" style="68" customWidth="1"/>
    <col min="5" max="5" width="10.85546875" style="68" customWidth="1"/>
    <col min="6" max="6" width="9.42578125" style="68" customWidth="1"/>
    <col min="7" max="7" width="9.5703125" style="68" customWidth="1"/>
    <col min="8" max="8" width="11.85546875" style="68" customWidth="1"/>
    <col min="9" max="9" width="1.7109375" style="68" customWidth="1"/>
    <col min="10" max="24" width="9.140625" style="68" customWidth="1"/>
    <col min="25" max="256" width="9.140625" style="68"/>
    <col min="257" max="257" width="1.85546875" style="68" customWidth="1"/>
    <col min="258" max="258" width="15" style="68" customWidth="1"/>
    <col min="259" max="259" width="14.5703125" style="68" customWidth="1"/>
    <col min="260" max="260" width="13.85546875" style="68" customWidth="1"/>
    <col min="261" max="261" width="13.42578125" style="68" customWidth="1"/>
    <col min="262" max="262" width="10.7109375" style="68" customWidth="1"/>
    <col min="263" max="263" width="11.7109375" style="68" customWidth="1"/>
    <col min="264" max="264" width="11.85546875" style="68" customWidth="1"/>
    <col min="265" max="265" width="1.7109375" style="68" customWidth="1"/>
    <col min="266" max="280" width="9.140625" style="68" customWidth="1"/>
    <col min="281" max="512" width="9.140625" style="68"/>
    <col min="513" max="513" width="1.85546875" style="68" customWidth="1"/>
    <col min="514" max="514" width="15" style="68" customWidth="1"/>
    <col min="515" max="515" width="14.5703125" style="68" customWidth="1"/>
    <col min="516" max="516" width="13.85546875" style="68" customWidth="1"/>
    <col min="517" max="517" width="13.42578125" style="68" customWidth="1"/>
    <col min="518" max="518" width="10.7109375" style="68" customWidth="1"/>
    <col min="519" max="519" width="11.7109375" style="68" customWidth="1"/>
    <col min="520" max="520" width="11.85546875" style="68" customWidth="1"/>
    <col min="521" max="521" width="1.7109375" style="68" customWidth="1"/>
    <col min="522" max="536" width="9.140625" style="68" customWidth="1"/>
    <col min="537" max="768" width="9.140625" style="68"/>
    <col min="769" max="769" width="1.85546875" style="68" customWidth="1"/>
    <col min="770" max="770" width="15" style="68" customWidth="1"/>
    <col min="771" max="771" width="14.5703125" style="68" customWidth="1"/>
    <col min="772" max="772" width="13.85546875" style="68" customWidth="1"/>
    <col min="773" max="773" width="13.42578125" style="68" customWidth="1"/>
    <col min="774" max="774" width="10.7109375" style="68" customWidth="1"/>
    <col min="775" max="775" width="11.7109375" style="68" customWidth="1"/>
    <col min="776" max="776" width="11.85546875" style="68" customWidth="1"/>
    <col min="777" max="777" width="1.7109375" style="68" customWidth="1"/>
    <col min="778" max="792" width="9.140625" style="68" customWidth="1"/>
    <col min="793" max="1024" width="9.140625" style="68"/>
    <col min="1025" max="1025" width="1.85546875" style="68" customWidth="1"/>
    <col min="1026" max="1026" width="15" style="68" customWidth="1"/>
    <col min="1027" max="1027" width="14.5703125" style="68" customWidth="1"/>
    <col min="1028" max="1028" width="13.85546875" style="68" customWidth="1"/>
    <col min="1029" max="1029" width="13.42578125" style="68" customWidth="1"/>
    <col min="1030" max="1030" width="10.7109375" style="68" customWidth="1"/>
    <col min="1031" max="1031" width="11.7109375" style="68" customWidth="1"/>
    <col min="1032" max="1032" width="11.85546875" style="68" customWidth="1"/>
    <col min="1033" max="1033" width="1.7109375" style="68" customWidth="1"/>
    <col min="1034" max="1048" width="9.140625" style="68" customWidth="1"/>
    <col min="1049" max="1280" width="9.140625" style="68"/>
    <col min="1281" max="1281" width="1.85546875" style="68" customWidth="1"/>
    <col min="1282" max="1282" width="15" style="68" customWidth="1"/>
    <col min="1283" max="1283" width="14.5703125" style="68" customWidth="1"/>
    <col min="1284" max="1284" width="13.85546875" style="68" customWidth="1"/>
    <col min="1285" max="1285" width="13.42578125" style="68" customWidth="1"/>
    <col min="1286" max="1286" width="10.7109375" style="68" customWidth="1"/>
    <col min="1287" max="1287" width="11.7109375" style="68" customWidth="1"/>
    <col min="1288" max="1288" width="11.85546875" style="68" customWidth="1"/>
    <col min="1289" max="1289" width="1.7109375" style="68" customWidth="1"/>
    <col min="1290" max="1304" width="9.140625" style="68" customWidth="1"/>
    <col min="1305" max="1536" width="9.140625" style="68"/>
    <col min="1537" max="1537" width="1.85546875" style="68" customWidth="1"/>
    <col min="1538" max="1538" width="15" style="68" customWidth="1"/>
    <col min="1539" max="1539" width="14.5703125" style="68" customWidth="1"/>
    <col min="1540" max="1540" width="13.85546875" style="68" customWidth="1"/>
    <col min="1541" max="1541" width="13.42578125" style="68" customWidth="1"/>
    <col min="1542" max="1542" width="10.7109375" style="68" customWidth="1"/>
    <col min="1543" max="1543" width="11.7109375" style="68" customWidth="1"/>
    <col min="1544" max="1544" width="11.85546875" style="68" customWidth="1"/>
    <col min="1545" max="1545" width="1.7109375" style="68" customWidth="1"/>
    <col min="1546" max="1560" width="9.140625" style="68" customWidth="1"/>
    <col min="1561" max="1792" width="9.140625" style="68"/>
    <col min="1793" max="1793" width="1.85546875" style="68" customWidth="1"/>
    <col min="1794" max="1794" width="15" style="68" customWidth="1"/>
    <col min="1795" max="1795" width="14.5703125" style="68" customWidth="1"/>
    <col min="1796" max="1796" width="13.85546875" style="68" customWidth="1"/>
    <col min="1797" max="1797" width="13.42578125" style="68" customWidth="1"/>
    <col min="1798" max="1798" width="10.7109375" style="68" customWidth="1"/>
    <col min="1799" max="1799" width="11.7109375" style="68" customWidth="1"/>
    <col min="1800" max="1800" width="11.85546875" style="68" customWidth="1"/>
    <col min="1801" max="1801" width="1.7109375" style="68" customWidth="1"/>
    <col min="1802" max="1816" width="9.140625" style="68" customWidth="1"/>
    <col min="1817" max="2048" width="9.140625" style="68"/>
    <col min="2049" max="2049" width="1.85546875" style="68" customWidth="1"/>
    <col min="2050" max="2050" width="15" style="68" customWidth="1"/>
    <col min="2051" max="2051" width="14.5703125" style="68" customWidth="1"/>
    <col min="2052" max="2052" width="13.85546875" style="68" customWidth="1"/>
    <col min="2053" max="2053" width="13.42578125" style="68" customWidth="1"/>
    <col min="2054" max="2054" width="10.7109375" style="68" customWidth="1"/>
    <col min="2055" max="2055" width="11.7109375" style="68" customWidth="1"/>
    <col min="2056" max="2056" width="11.85546875" style="68" customWidth="1"/>
    <col min="2057" max="2057" width="1.7109375" style="68" customWidth="1"/>
    <col min="2058" max="2072" width="9.140625" style="68" customWidth="1"/>
    <col min="2073" max="2304" width="9.140625" style="68"/>
    <col min="2305" max="2305" width="1.85546875" style="68" customWidth="1"/>
    <col min="2306" max="2306" width="15" style="68" customWidth="1"/>
    <col min="2307" max="2307" width="14.5703125" style="68" customWidth="1"/>
    <col min="2308" max="2308" width="13.85546875" style="68" customWidth="1"/>
    <col min="2309" max="2309" width="13.42578125" style="68" customWidth="1"/>
    <col min="2310" max="2310" width="10.7109375" style="68" customWidth="1"/>
    <col min="2311" max="2311" width="11.7109375" style="68" customWidth="1"/>
    <col min="2312" max="2312" width="11.85546875" style="68" customWidth="1"/>
    <col min="2313" max="2313" width="1.7109375" style="68" customWidth="1"/>
    <col min="2314" max="2328" width="9.140625" style="68" customWidth="1"/>
    <col min="2329" max="2560" width="9.140625" style="68"/>
    <col min="2561" max="2561" width="1.85546875" style="68" customWidth="1"/>
    <col min="2562" max="2562" width="15" style="68" customWidth="1"/>
    <col min="2563" max="2563" width="14.5703125" style="68" customWidth="1"/>
    <col min="2564" max="2564" width="13.85546875" style="68" customWidth="1"/>
    <col min="2565" max="2565" width="13.42578125" style="68" customWidth="1"/>
    <col min="2566" max="2566" width="10.7109375" style="68" customWidth="1"/>
    <col min="2567" max="2567" width="11.7109375" style="68" customWidth="1"/>
    <col min="2568" max="2568" width="11.85546875" style="68" customWidth="1"/>
    <col min="2569" max="2569" width="1.7109375" style="68" customWidth="1"/>
    <col min="2570" max="2584" width="9.140625" style="68" customWidth="1"/>
    <col min="2585" max="2816" width="9.140625" style="68"/>
    <col min="2817" max="2817" width="1.85546875" style="68" customWidth="1"/>
    <col min="2818" max="2818" width="15" style="68" customWidth="1"/>
    <col min="2819" max="2819" width="14.5703125" style="68" customWidth="1"/>
    <col min="2820" max="2820" width="13.85546875" style="68" customWidth="1"/>
    <col min="2821" max="2821" width="13.42578125" style="68" customWidth="1"/>
    <col min="2822" max="2822" width="10.7109375" style="68" customWidth="1"/>
    <col min="2823" max="2823" width="11.7109375" style="68" customWidth="1"/>
    <col min="2824" max="2824" width="11.85546875" style="68" customWidth="1"/>
    <col min="2825" max="2825" width="1.7109375" style="68" customWidth="1"/>
    <col min="2826" max="2840" width="9.140625" style="68" customWidth="1"/>
    <col min="2841" max="3072" width="9.140625" style="68"/>
    <col min="3073" max="3073" width="1.85546875" style="68" customWidth="1"/>
    <col min="3074" max="3074" width="15" style="68" customWidth="1"/>
    <col min="3075" max="3075" width="14.5703125" style="68" customWidth="1"/>
    <col min="3076" max="3076" width="13.85546875" style="68" customWidth="1"/>
    <col min="3077" max="3077" width="13.42578125" style="68" customWidth="1"/>
    <col min="3078" max="3078" width="10.7109375" style="68" customWidth="1"/>
    <col min="3079" max="3079" width="11.7109375" style="68" customWidth="1"/>
    <col min="3080" max="3080" width="11.85546875" style="68" customWidth="1"/>
    <col min="3081" max="3081" width="1.7109375" style="68" customWidth="1"/>
    <col min="3082" max="3096" width="9.140625" style="68" customWidth="1"/>
    <col min="3097" max="3328" width="9.140625" style="68"/>
    <col min="3329" max="3329" width="1.85546875" style="68" customWidth="1"/>
    <col min="3330" max="3330" width="15" style="68" customWidth="1"/>
    <col min="3331" max="3331" width="14.5703125" style="68" customWidth="1"/>
    <col min="3332" max="3332" width="13.85546875" style="68" customWidth="1"/>
    <col min="3333" max="3333" width="13.42578125" style="68" customWidth="1"/>
    <col min="3334" max="3334" width="10.7109375" style="68" customWidth="1"/>
    <col min="3335" max="3335" width="11.7109375" style="68" customWidth="1"/>
    <col min="3336" max="3336" width="11.85546875" style="68" customWidth="1"/>
    <col min="3337" max="3337" width="1.7109375" style="68" customWidth="1"/>
    <col min="3338" max="3352" width="9.140625" style="68" customWidth="1"/>
    <col min="3353" max="3584" width="9.140625" style="68"/>
    <col min="3585" max="3585" width="1.85546875" style="68" customWidth="1"/>
    <col min="3586" max="3586" width="15" style="68" customWidth="1"/>
    <col min="3587" max="3587" width="14.5703125" style="68" customWidth="1"/>
    <col min="3588" max="3588" width="13.85546875" style="68" customWidth="1"/>
    <col min="3589" max="3589" width="13.42578125" style="68" customWidth="1"/>
    <col min="3590" max="3590" width="10.7109375" style="68" customWidth="1"/>
    <col min="3591" max="3591" width="11.7109375" style="68" customWidth="1"/>
    <col min="3592" max="3592" width="11.85546875" style="68" customWidth="1"/>
    <col min="3593" max="3593" width="1.7109375" style="68" customWidth="1"/>
    <col min="3594" max="3608" width="9.140625" style="68" customWidth="1"/>
    <col min="3609" max="3840" width="9.140625" style="68"/>
    <col min="3841" max="3841" width="1.85546875" style="68" customWidth="1"/>
    <col min="3842" max="3842" width="15" style="68" customWidth="1"/>
    <col min="3843" max="3843" width="14.5703125" style="68" customWidth="1"/>
    <col min="3844" max="3844" width="13.85546875" style="68" customWidth="1"/>
    <col min="3845" max="3845" width="13.42578125" style="68" customWidth="1"/>
    <col min="3846" max="3846" width="10.7109375" style="68" customWidth="1"/>
    <col min="3847" max="3847" width="11.7109375" style="68" customWidth="1"/>
    <col min="3848" max="3848" width="11.85546875" style="68" customWidth="1"/>
    <col min="3849" max="3849" width="1.7109375" style="68" customWidth="1"/>
    <col min="3850" max="3864" width="9.140625" style="68" customWidth="1"/>
    <col min="3865" max="4096" width="9.140625" style="68"/>
    <col min="4097" max="4097" width="1.85546875" style="68" customWidth="1"/>
    <col min="4098" max="4098" width="15" style="68" customWidth="1"/>
    <col min="4099" max="4099" width="14.5703125" style="68" customWidth="1"/>
    <col min="4100" max="4100" width="13.85546875" style="68" customWidth="1"/>
    <col min="4101" max="4101" width="13.42578125" style="68" customWidth="1"/>
    <col min="4102" max="4102" width="10.7109375" style="68" customWidth="1"/>
    <col min="4103" max="4103" width="11.7109375" style="68" customWidth="1"/>
    <col min="4104" max="4104" width="11.85546875" style="68" customWidth="1"/>
    <col min="4105" max="4105" width="1.7109375" style="68" customWidth="1"/>
    <col min="4106" max="4120" width="9.140625" style="68" customWidth="1"/>
    <col min="4121" max="4352" width="9.140625" style="68"/>
    <col min="4353" max="4353" width="1.85546875" style="68" customWidth="1"/>
    <col min="4354" max="4354" width="15" style="68" customWidth="1"/>
    <col min="4355" max="4355" width="14.5703125" style="68" customWidth="1"/>
    <col min="4356" max="4356" width="13.85546875" style="68" customWidth="1"/>
    <col min="4357" max="4357" width="13.42578125" style="68" customWidth="1"/>
    <col min="4358" max="4358" width="10.7109375" style="68" customWidth="1"/>
    <col min="4359" max="4359" width="11.7109375" style="68" customWidth="1"/>
    <col min="4360" max="4360" width="11.85546875" style="68" customWidth="1"/>
    <col min="4361" max="4361" width="1.7109375" style="68" customWidth="1"/>
    <col min="4362" max="4376" width="9.140625" style="68" customWidth="1"/>
    <col min="4377" max="4608" width="9.140625" style="68"/>
    <col min="4609" max="4609" width="1.85546875" style="68" customWidth="1"/>
    <col min="4610" max="4610" width="15" style="68" customWidth="1"/>
    <col min="4611" max="4611" width="14.5703125" style="68" customWidth="1"/>
    <col min="4612" max="4612" width="13.85546875" style="68" customWidth="1"/>
    <col min="4613" max="4613" width="13.42578125" style="68" customWidth="1"/>
    <col min="4614" max="4614" width="10.7109375" style="68" customWidth="1"/>
    <col min="4615" max="4615" width="11.7109375" style="68" customWidth="1"/>
    <col min="4616" max="4616" width="11.85546875" style="68" customWidth="1"/>
    <col min="4617" max="4617" width="1.7109375" style="68" customWidth="1"/>
    <col min="4618" max="4632" width="9.140625" style="68" customWidth="1"/>
    <col min="4633" max="4864" width="9.140625" style="68"/>
    <col min="4865" max="4865" width="1.85546875" style="68" customWidth="1"/>
    <col min="4866" max="4866" width="15" style="68" customWidth="1"/>
    <col min="4867" max="4867" width="14.5703125" style="68" customWidth="1"/>
    <col min="4868" max="4868" width="13.85546875" style="68" customWidth="1"/>
    <col min="4869" max="4869" width="13.42578125" style="68" customWidth="1"/>
    <col min="4870" max="4870" width="10.7109375" style="68" customWidth="1"/>
    <col min="4871" max="4871" width="11.7109375" style="68" customWidth="1"/>
    <col min="4872" max="4872" width="11.85546875" style="68" customWidth="1"/>
    <col min="4873" max="4873" width="1.7109375" style="68" customWidth="1"/>
    <col min="4874" max="4888" width="9.140625" style="68" customWidth="1"/>
    <col min="4889" max="5120" width="9.140625" style="68"/>
    <col min="5121" max="5121" width="1.85546875" style="68" customWidth="1"/>
    <col min="5122" max="5122" width="15" style="68" customWidth="1"/>
    <col min="5123" max="5123" width="14.5703125" style="68" customWidth="1"/>
    <col min="5124" max="5124" width="13.85546875" style="68" customWidth="1"/>
    <col min="5125" max="5125" width="13.42578125" style="68" customWidth="1"/>
    <col min="5126" max="5126" width="10.7109375" style="68" customWidth="1"/>
    <col min="5127" max="5127" width="11.7109375" style="68" customWidth="1"/>
    <col min="5128" max="5128" width="11.85546875" style="68" customWidth="1"/>
    <col min="5129" max="5129" width="1.7109375" style="68" customWidth="1"/>
    <col min="5130" max="5144" width="9.140625" style="68" customWidth="1"/>
    <col min="5145" max="5376" width="9.140625" style="68"/>
    <col min="5377" max="5377" width="1.85546875" style="68" customWidth="1"/>
    <col min="5378" max="5378" width="15" style="68" customWidth="1"/>
    <col min="5379" max="5379" width="14.5703125" style="68" customWidth="1"/>
    <col min="5380" max="5380" width="13.85546875" style="68" customWidth="1"/>
    <col min="5381" max="5381" width="13.42578125" style="68" customWidth="1"/>
    <col min="5382" max="5382" width="10.7109375" style="68" customWidth="1"/>
    <col min="5383" max="5383" width="11.7109375" style="68" customWidth="1"/>
    <col min="5384" max="5384" width="11.85546875" style="68" customWidth="1"/>
    <col min="5385" max="5385" width="1.7109375" style="68" customWidth="1"/>
    <col min="5386" max="5400" width="9.140625" style="68" customWidth="1"/>
    <col min="5401" max="5632" width="9.140625" style="68"/>
    <col min="5633" max="5633" width="1.85546875" style="68" customWidth="1"/>
    <col min="5634" max="5634" width="15" style="68" customWidth="1"/>
    <col min="5635" max="5635" width="14.5703125" style="68" customWidth="1"/>
    <col min="5636" max="5636" width="13.85546875" style="68" customWidth="1"/>
    <col min="5637" max="5637" width="13.42578125" style="68" customWidth="1"/>
    <col min="5638" max="5638" width="10.7109375" style="68" customWidth="1"/>
    <col min="5639" max="5639" width="11.7109375" style="68" customWidth="1"/>
    <col min="5640" max="5640" width="11.85546875" style="68" customWidth="1"/>
    <col min="5641" max="5641" width="1.7109375" style="68" customWidth="1"/>
    <col min="5642" max="5656" width="9.140625" style="68" customWidth="1"/>
    <col min="5657" max="5888" width="9.140625" style="68"/>
    <col min="5889" max="5889" width="1.85546875" style="68" customWidth="1"/>
    <col min="5890" max="5890" width="15" style="68" customWidth="1"/>
    <col min="5891" max="5891" width="14.5703125" style="68" customWidth="1"/>
    <col min="5892" max="5892" width="13.85546875" style="68" customWidth="1"/>
    <col min="5893" max="5893" width="13.42578125" style="68" customWidth="1"/>
    <col min="5894" max="5894" width="10.7109375" style="68" customWidth="1"/>
    <col min="5895" max="5895" width="11.7109375" style="68" customWidth="1"/>
    <col min="5896" max="5896" width="11.85546875" style="68" customWidth="1"/>
    <col min="5897" max="5897" width="1.7109375" style="68" customWidth="1"/>
    <col min="5898" max="5912" width="9.140625" style="68" customWidth="1"/>
    <col min="5913" max="6144" width="9.140625" style="68"/>
    <col min="6145" max="6145" width="1.85546875" style="68" customWidth="1"/>
    <col min="6146" max="6146" width="15" style="68" customWidth="1"/>
    <col min="6147" max="6147" width="14.5703125" style="68" customWidth="1"/>
    <col min="6148" max="6148" width="13.85546875" style="68" customWidth="1"/>
    <col min="6149" max="6149" width="13.42578125" style="68" customWidth="1"/>
    <col min="6150" max="6150" width="10.7109375" style="68" customWidth="1"/>
    <col min="6151" max="6151" width="11.7109375" style="68" customWidth="1"/>
    <col min="6152" max="6152" width="11.85546875" style="68" customWidth="1"/>
    <col min="6153" max="6153" width="1.7109375" style="68" customWidth="1"/>
    <col min="6154" max="6168" width="9.140625" style="68" customWidth="1"/>
    <col min="6169" max="6400" width="9.140625" style="68"/>
    <col min="6401" max="6401" width="1.85546875" style="68" customWidth="1"/>
    <col min="6402" max="6402" width="15" style="68" customWidth="1"/>
    <col min="6403" max="6403" width="14.5703125" style="68" customWidth="1"/>
    <col min="6404" max="6404" width="13.85546875" style="68" customWidth="1"/>
    <col min="6405" max="6405" width="13.42578125" style="68" customWidth="1"/>
    <col min="6406" max="6406" width="10.7109375" style="68" customWidth="1"/>
    <col min="6407" max="6407" width="11.7109375" style="68" customWidth="1"/>
    <col min="6408" max="6408" width="11.85546875" style="68" customWidth="1"/>
    <col min="6409" max="6409" width="1.7109375" style="68" customWidth="1"/>
    <col min="6410" max="6424" width="9.140625" style="68" customWidth="1"/>
    <col min="6425" max="6656" width="9.140625" style="68"/>
    <col min="6657" max="6657" width="1.85546875" style="68" customWidth="1"/>
    <col min="6658" max="6658" width="15" style="68" customWidth="1"/>
    <col min="6659" max="6659" width="14.5703125" style="68" customWidth="1"/>
    <col min="6660" max="6660" width="13.85546875" style="68" customWidth="1"/>
    <col min="6661" max="6661" width="13.42578125" style="68" customWidth="1"/>
    <col min="6662" max="6662" width="10.7109375" style="68" customWidth="1"/>
    <col min="6663" max="6663" width="11.7109375" style="68" customWidth="1"/>
    <col min="6664" max="6664" width="11.85546875" style="68" customWidth="1"/>
    <col min="6665" max="6665" width="1.7109375" style="68" customWidth="1"/>
    <col min="6666" max="6680" width="9.140625" style="68" customWidth="1"/>
    <col min="6681" max="6912" width="9.140625" style="68"/>
    <col min="6913" max="6913" width="1.85546875" style="68" customWidth="1"/>
    <col min="6914" max="6914" width="15" style="68" customWidth="1"/>
    <col min="6915" max="6915" width="14.5703125" style="68" customWidth="1"/>
    <col min="6916" max="6916" width="13.85546875" style="68" customWidth="1"/>
    <col min="6917" max="6917" width="13.42578125" style="68" customWidth="1"/>
    <col min="6918" max="6918" width="10.7109375" style="68" customWidth="1"/>
    <col min="6919" max="6919" width="11.7109375" style="68" customWidth="1"/>
    <col min="6920" max="6920" width="11.85546875" style="68" customWidth="1"/>
    <col min="6921" max="6921" width="1.7109375" style="68" customWidth="1"/>
    <col min="6922" max="6936" width="9.140625" style="68" customWidth="1"/>
    <col min="6937" max="7168" width="9.140625" style="68"/>
    <col min="7169" max="7169" width="1.85546875" style="68" customWidth="1"/>
    <col min="7170" max="7170" width="15" style="68" customWidth="1"/>
    <col min="7171" max="7171" width="14.5703125" style="68" customWidth="1"/>
    <col min="7172" max="7172" width="13.85546875" style="68" customWidth="1"/>
    <col min="7173" max="7173" width="13.42578125" style="68" customWidth="1"/>
    <col min="7174" max="7174" width="10.7109375" style="68" customWidth="1"/>
    <col min="7175" max="7175" width="11.7109375" style="68" customWidth="1"/>
    <col min="7176" max="7176" width="11.85546875" style="68" customWidth="1"/>
    <col min="7177" max="7177" width="1.7109375" style="68" customWidth="1"/>
    <col min="7178" max="7192" width="9.140625" style="68" customWidth="1"/>
    <col min="7193" max="7424" width="9.140625" style="68"/>
    <col min="7425" max="7425" width="1.85546875" style="68" customWidth="1"/>
    <col min="7426" max="7426" width="15" style="68" customWidth="1"/>
    <col min="7427" max="7427" width="14.5703125" style="68" customWidth="1"/>
    <col min="7428" max="7428" width="13.85546875" style="68" customWidth="1"/>
    <col min="7429" max="7429" width="13.42578125" style="68" customWidth="1"/>
    <col min="7430" max="7430" width="10.7109375" style="68" customWidth="1"/>
    <col min="7431" max="7431" width="11.7109375" style="68" customWidth="1"/>
    <col min="7432" max="7432" width="11.85546875" style="68" customWidth="1"/>
    <col min="7433" max="7433" width="1.7109375" style="68" customWidth="1"/>
    <col min="7434" max="7448" width="9.140625" style="68" customWidth="1"/>
    <col min="7449" max="7680" width="9.140625" style="68"/>
    <col min="7681" max="7681" width="1.85546875" style="68" customWidth="1"/>
    <col min="7682" max="7682" width="15" style="68" customWidth="1"/>
    <col min="7683" max="7683" width="14.5703125" style="68" customWidth="1"/>
    <col min="7684" max="7684" width="13.85546875" style="68" customWidth="1"/>
    <col min="7685" max="7685" width="13.42578125" style="68" customWidth="1"/>
    <col min="7686" max="7686" width="10.7109375" style="68" customWidth="1"/>
    <col min="7687" max="7687" width="11.7109375" style="68" customWidth="1"/>
    <col min="7688" max="7688" width="11.85546875" style="68" customWidth="1"/>
    <col min="7689" max="7689" width="1.7109375" style="68" customWidth="1"/>
    <col min="7690" max="7704" width="9.140625" style="68" customWidth="1"/>
    <col min="7705" max="7936" width="9.140625" style="68"/>
    <col min="7937" max="7937" width="1.85546875" style="68" customWidth="1"/>
    <col min="7938" max="7938" width="15" style="68" customWidth="1"/>
    <col min="7939" max="7939" width="14.5703125" style="68" customWidth="1"/>
    <col min="7940" max="7940" width="13.85546875" style="68" customWidth="1"/>
    <col min="7941" max="7941" width="13.42578125" style="68" customWidth="1"/>
    <col min="7942" max="7942" width="10.7109375" style="68" customWidth="1"/>
    <col min="7943" max="7943" width="11.7109375" style="68" customWidth="1"/>
    <col min="7944" max="7944" width="11.85546875" style="68" customWidth="1"/>
    <col min="7945" max="7945" width="1.7109375" style="68" customWidth="1"/>
    <col min="7946" max="7960" width="9.140625" style="68" customWidth="1"/>
    <col min="7961" max="8192" width="9.140625" style="68"/>
    <col min="8193" max="8193" width="1.85546875" style="68" customWidth="1"/>
    <col min="8194" max="8194" width="15" style="68" customWidth="1"/>
    <col min="8195" max="8195" width="14.5703125" style="68" customWidth="1"/>
    <col min="8196" max="8196" width="13.85546875" style="68" customWidth="1"/>
    <col min="8197" max="8197" width="13.42578125" style="68" customWidth="1"/>
    <col min="8198" max="8198" width="10.7109375" style="68" customWidth="1"/>
    <col min="8199" max="8199" width="11.7109375" style="68" customWidth="1"/>
    <col min="8200" max="8200" width="11.85546875" style="68" customWidth="1"/>
    <col min="8201" max="8201" width="1.7109375" style="68" customWidth="1"/>
    <col min="8202" max="8216" width="9.140625" style="68" customWidth="1"/>
    <col min="8217" max="8448" width="9.140625" style="68"/>
    <col min="8449" max="8449" width="1.85546875" style="68" customWidth="1"/>
    <col min="8450" max="8450" width="15" style="68" customWidth="1"/>
    <col min="8451" max="8451" width="14.5703125" style="68" customWidth="1"/>
    <col min="8452" max="8452" width="13.85546875" style="68" customWidth="1"/>
    <col min="8453" max="8453" width="13.42578125" style="68" customWidth="1"/>
    <col min="8454" max="8454" width="10.7109375" style="68" customWidth="1"/>
    <col min="8455" max="8455" width="11.7109375" style="68" customWidth="1"/>
    <col min="8456" max="8456" width="11.85546875" style="68" customWidth="1"/>
    <col min="8457" max="8457" width="1.7109375" style="68" customWidth="1"/>
    <col min="8458" max="8472" width="9.140625" style="68" customWidth="1"/>
    <col min="8473" max="8704" width="9.140625" style="68"/>
    <col min="8705" max="8705" width="1.85546875" style="68" customWidth="1"/>
    <col min="8706" max="8706" width="15" style="68" customWidth="1"/>
    <col min="8707" max="8707" width="14.5703125" style="68" customWidth="1"/>
    <col min="8708" max="8708" width="13.85546875" style="68" customWidth="1"/>
    <col min="8709" max="8709" width="13.42578125" style="68" customWidth="1"/>
    <col min="8710" max="8710" width="10.7109375" style="68" customWidth="1"/>
    <col min="8711" max="8711" width="11.7109375" style="68" customWidth="1"/>
    <col min="8712" max="8712" width="11.85546875" style="68" customWidth="1"/>
    <col min="8713" max="8713" width="1.7109375" style="68" customWidth="1"/>
    <col min="8714" max="8728" width="9.140625" style="68" customWidth="1"/>
    <col min="8729" max="8960" width="9.140625" style="68"/>
    <col min="8961" max="8961" width="1.85546875" style="68" customWidth="1"/>
    <col min="8962" max="8962" width="15" style="68" customWidth="1"/>
    <col min="8963" max="8963" width="14.5703125" style="68" customWidth="1"/>
    <col min="8964" max="8964" width="13.85546875" style="68" customWidth="1"/>
    <col min="8965" max="8965" width="13.42578125" style="68" customWidth="1"/>
    <col min="8966" max="8966" width="10.7109375" style="68" customWidth="1"/>
    <col min="8967" max="8967" width="11.7109375" style="68" customWidth="1"/>
    <col min="8968" max="8968" width="11.85546875" style="68" customWidth="1"/>
    <col min="8969" max="8969" width="1.7109375" style="68" customWidth="1"/>
    <col min="8970" max="8984" width="9.140625" style="68" customWidth="1"/>
    <col min="8985" max="9216" width="9.140625" style="68"/>
    <col min="9217" max="9217" width="1.85546875" style="68" customWidth="1"/>
    <col min="9218" max="9218" width="15" style="68" customWidth="1"/>
    <col min="9219" max="9219" width="14.5703125" style="68" customWidth="1"/>
    <col min="9220" max="9220" width="13.85546875" style="68" customWidth="1"/>
    <col min="9221" max="9221" width="13.42578125" style="68" customWidth="1"/>
    <col min="9222" max="9222" width="10.7109375" style="68" customWidth="1"/>
    <col min="9223" max="9223" width="11.7109375" style="68" customWidth="1"/>
    <col min="9224" max="9224" width="11.85546875" style="68" customWidth="1"/>
    <col min="9225" max="9225" width="1.7109375" style="68" customWidth="1"/>
    <col min="9226" max="9240" width="9.140625" style="68" customWidth="1"/>
    <col min="9241" max="9472" width="9.140625" style="68"/>
    <col min="9473" max="9473" width="1.85546875" style="68" customWidth="1"/>
    <col min="9474" max="9474" width="15" style="68" customWidth="1"/>
    <col min="9475" max="9475" width="14.5703125" style="68" customWidth="1"/>
    <col min="9476" max="9476" width="13.85546875" style="68" customWidth="1"/>
    <col min="9477" max="9477" width="13.42578125" style="68" customWidth="1"/>
    <col min="9478" max="9478" width="10.7109375" style="68" customWidth="1"/>
    <col min="9479" max="9479" width="11.7109375" style="68" customWidth="1"/>
    <col min="9480" max="9480" width="11.85546875" style="68" customWidth="1"/>
    <col min="9481" max="9481" width="1.7109375" style="68" customWidth="1"/>
    <col min="9482" max="9496" width="9.140625" style="68" customWidth="1"/>
    <col min="9497" max="9728" width="9.140625" style="68"/>
    <col min="9729" max="9729" width="1.85546875" style="68" customWidth="1"/>
    <col min="9730" max="9730" width="15" style="68" customWidth="1"/>
    <col min="9731" max="9731" width="14.5703125" style="68" customWidth="1"/>
    <col min="9732" max="9732" width="13.85546875" style="68" customWidth="1"/>
    <col min="9733" max="9733" width="13.42578125" style="68" customWidth="1"/>
    <col min="9734" max="9734" width="10.7109375" style="68" customWidth="1"/>
    <col min="9735" max="9735" width="11.7109375" style="68" customWidth="1"/>
    <col min="9736" max="9736" width="11.85546875" style="68" customWidth="1"/>
    <col min="9737" max="9737" width="1.7109375" style="68" customWidth="1"/>
    <col min="9738" max="9752" width="9.140625" style="68" customWidth="1"/>
    <col min="9753" max="9984" width="9.140625" style="68"/>
    <col min="9985" max="9985" width="1.85546875" style="68" customWidth="1"/>
    <col min="9986" max="9986" width="15" style="68" customWidth="1"/>
    <col min="9987" max="9987" width="14.5703125" style="68" customWidth="1"/>
    <col min="9988" max="9988" width="13.85546875" style="68" customWidth="1"/>
    <col min="9989" max="9989" width="13.42578125" style="68" customWidth="1"/>
    <col min="9990" max="9990" width="10.7109375" style="68" customWidth="1"/>
    <col min="9991" max="9991" width="11.7109375" style="68" customWidth="1"/>
    <col min="9992" max="9992" width="11.85546875" style="68" customWidth="1"/>
    <col min="9993" max="9993" width="1.7109375" style="68" customWidth="1"/>
    <col min="9994" max="10008" width="9.140625" style="68" customWidth="1"/>
    <col min="10009" max="10240" width="9.140625" style="68"/>
    <col min="10241" max="10241" width="1.85546875" style="68" customWidth="1"/>
    <col min="10242" max="10242" width="15" style="68" customWidth="1"/>
    <col min="10243" max="10243" width="14.5703125" style="68" customWidth="1"/>
    <col min="10244" max="10244" width="13.85546875" style="68" customWidth="1"/>
    <col min="10245" max="10245" width="13.42578125" style="68" customWidth="1"/>
    <col min="10246" max="10246" width="10.7109375" style="68" customWidth="1"/>
    <col min="10247" max="10247" width="11.7109375" style="68" customWidth="1"/>
    <col min="10248" max="10248" width="11.85546875" style="68" customWidth="1"/>
    <col min="10249" max="10249" width="1.7109375" style="68" customWidth="1"/>
    <col min="10250" max="10264" width="9.140625" style="68" customWidth="1"/>
    <col min="10265" max="10496" width="9.140625" style="68"/>
    <col min="10497" max="10497" width="1.85546875" style="68" customWidth="1"/>
    <col min="10498" max="10498" width="15" style="68" customWidth="1"/>
    <col min="10499" max="10499" width="14.5703125" style="68" customWidth="1"/>
    <col min="10500" max="10500" width="13.85546875" style="68" customWidth="1"/>
    <col min="10501" max="10501" width="13.42578125" style="68" customWidth="1"/>
    <col min="10502" max="10502" width="10.7109375" style="68" customWidth="1"/>
    <col min="10503" max="10503" width="11.7109375" style="68" customWidth="1"/>
    <col min="10504" max="10504" width="11.85546875" style="68" customWidth="1"/>
    <col min="10505" max="10505" width="1.7109375" style="68" customWidth="1"/>
    <col min="10506" max="10520" width="9.140625" style="68" customWidth="1"/>
    <col min="10521" max="10752" width="9.140625" style="68"/>
    <col min="10753" max="10753" width="1.85546875" style="68" customWidth="1"/>
    <col min="10754" max="10754" width="15" style="68" customWidth="1"/>
    <col min="10755" max="10755" width="14.5703125" style="68" customWidth="1"/>
    <col min="10756" max="10756" width="13.85546875" style="68" customWidth="1"/>
    <col min="10757" max="10757" width="13.42578125" style="68" customWidth="1"/>
    <col min="10758" max="10758" width="10.7109375" style="68" customWidth="1"/>
    <col min="10759" max="10759" width="11.7109375" style="68" customWidth="1"/>
    <col min="10760" max="10760" width="11.85546875" style="68" customWidth="1"/>
    <col min="10761" max="10761" width="1.7109375" style="68" customWidth="1"/>
    <col min="10762" max="10776" width="9.140625" style="68" customWidth="1"/>
    <col min="10777" max="11008" width="9.140625" style="68"/>
    <col min="11009" max="11009" width="1.85546875" style="68" customWidth="1"/>
    <col min="11010" max="11010" width="15" style="68" customWidth="1"/>
    <col min="11011" max="11011" width="14.5703125" style="68" customWidth="1"/>
    <col min="11012" max="11012" width="13.85546875" style="68" customWidth="1"/>
    <col min="11013" max="11013" width="13.42578125" style="68" customWidth="1"/>
    <col min="11014" max="11014" width="10.7109375" style="68" customWidth="1"/>
    <col min="11015" max="11015" width="11.7109375" style="68" customWidth="1"/>
    <col min="11016" max="11016" width="11.85546875" style="68" customWidth="1"/>
    <col min="11017" max="11017" width="1.7109375" style="68" customWidth="1"/>
    <col min="11018" max="11032" width="9.140625" style="68" customWidth="1"/>
    <col min="11033" max="11264" width="9.140625" style="68"/>
    <col min="11265" max="11265" width="1.85546875" style="68" customWidth="1"/>
    <col min="11266" max="11266" width="15" style="68" customWidth="1"/>
    <col min="11267" max="11267" width="14.5703125" style="68" customWidth="1"/>
    <col min="11268" max="11268" width="13.85546875" style="68" customWidth="1"/>
    <col min="11269" max="11269" width="13.42578125" style="68" customWidth="1"/>
    <col min="11270" max="11270" width="10.7109375" style="68" customWidth="1"/>
    <col min="11271" max="11271" width="11.7109375" style="68" customWidth="1"/>
    <col min="11272" max="11272" width="11.85546875" style="68" customWidth="1"/>
    <col min="11273" max="11273" width="1.7109375" style="68" customWidth="1"/>
    <col min="11274" max="11288" width="9.140625" style="68" customWidth="1"/>
    <col min="11289" max="11520" width="9.140625" style="68"/>
    <col min="11521" max="11521" width="1.85546875" style="68" customWidth="1"/>
    <col min="11522" max="11522" width="15" style="68" customWidth="1"/>
    <col min="11523" max="11523" width="14.5703125" style="68" customWidth="1"/>
    <col min="11524" max="11524" width="13.85546875" style="68" customWidth="1"/>
    <col min="11525" max="11525" width="13.42578125" style="68" customWidth="1"/>
    <col min="11526" max="11526" width="10.7109375" style="68" customWidth="1"/>
    <col min="11527" max="11527" width="11.7109375" style="68" customWidth="1"/>
    <col min="11528" max="11528" width="11.85546875" style="68" customWidth="1"/>
    <col min="11529" max="11529" width="1.7109375" style="68" customWidth="1"/>
    <col min="11530" max="11544" width="9.140625" style="68" customWidth="1"/>
    <col min="11545" max="11776" width="9.140625" style="68"/>
    <col min="11777" max="11777" width="1.85546875" style="68" customWidth="1"/>
    <col min="11778" max="11778" width="15" style="68" customWidth="1"/>
    <col min="11779" max="11779" width="14.5703125" style="68" customWidth="1"/>
    <col min="11780" max="11780" width="13.85546875" style="68" customWidth="1"/>
    <col min="11781" max="11781" width="13.42578125" style="68" customWidth="1"/>
    <col min="11782" max="11782" width="10.7109375" style="68" customWidth="1"/>
    <col min="11783" max="11783" width="11.7109375" style="68" customWidth="1"/>
    <col min="11784" max="11784" width="11.85546875" style="68" customWidth="1"/>
    <col min="11785" max="11785" width="1.7109375" style="68" customWidth="1"/>
    <col min="11786" max="11800" width="9.140625" style="68" customWidth="1"/>
    <col min="11801" max="12032" width="9.140625" style="68"/>
    <col min="12033" max="12033" width="1.85546875" style="68" customWidth="1"/>
    <col min="12034" max="12034" width="15" style="68" customWidth="1"/>
    <col min="12035" max="12035" width="14.5703125" style="68" customWidth="1"/>
    <col min="12036" max="12036" width="13.85546875" style="68" customWidth="1"/>
    <col min="12037" max="12037" width="13.42578125" style="68" customWidth="1"/>
    <col min="12038" max="12038" width="10.7109375" style="68" customWidth="1"/>
    <col min="12039" max="12039" width="11.7109375" style="68" customWidth="1"/>
    <col min="12040" max="12040" width="11.85546875" style="68" customWidth="1"/>
    <col min="12041" max="12041" width="1.7109375" style="68" customWidth="1"/>
    <col min="12042" max="12056" width="9.140625" style="68" customWidth="1"/>
    <col min="12057" max="12288" width="9.140625" style="68"/>
    <col min="12289" max="12289" width="1.85546875" style="68" customWidth="1"/>
    <col min="12290" max="12290" width="15" style="68" customWidth="1"/>
    <col min="12291" max="12291" width="14.5703125" style="68" customWidth="1"/>
    <col min="12292" max="12292" width="13.85546875" style="68" customWidth="1"/>
    <col min="12293" max="12293" width="13.42578125" style="68" customWidth="1"/>
    <col min="12294" max="12294" width="10.7109375" style="68" customWidth="1"/>
    <col min="12295" max="12295" width="11.7109375" style="68" customWidth="1"/>
    <col min="12296" max="12296" width="11.85546875" style="68" customWidth="1"/>
    <col min="12297" max="12297" width="1.7109375" style="68" customWidth="1"/>
    <col min="12298" max="12312" width="9.140625" style="68" customWidth="1"/>
    <col min="12313" max="12544" width="9.140625" style="68"/>
    <col min="12545" max="12545" width="1.85546875" style="68" customWidth="1"/>
    <col min="12546" max="12546" width="15" style="68" customWidth="1"/>
    <col min="12547" max="12547" width="14.5703125" style="68" customWidth="1"/>
    <col min="12548" max="12548" width="13.85546875" style="68" customWidth="1"/>
    <col min="12549" max="12549" width="13.42578125" style="68" customWidth="1"/>
    <col min="12550" max="12550" width="10.7109375" style="68" customWidth="1"/>
    <col min="12551" max="12551" width="11.7109375" style="68" customWidth="1"/>
    <col min="12552" max="12552" width="11.85546875" style="68" customWidth="1"/>
    <col min="12553" max="12553" width="1.7109375" style="68" customWidth="1"/>
    <col min="12554" max="12568" width="9.140625" style="68" customWidth="1"/>
    <col min="12569" max="12800" width="9.140625" style="68"/>
    <col min="12801" max="12801" width="1.85546875" style="68" customWidth="1"/>
    <col min="12802" max="12802" width="15" style="68" customWidth="1"/>
    <col min="12803" max="12803" width="14.5703125" style="68" customWidth="1"/>
    <col min="12804" max="12804" width="13.85546875" style="68" customWidth="1"/>
    <col min="12805" max="12805" width="13.42578125" style="68" customWidth="1"/>
    <col min="12806" max="12806" width="10.7109375" style="68" customWidth="1"/>
    <col min="12807" max="12807" width="11.7109375" style="68" customWidth="1"/>
    <col min="12808" max="12808" width="11.85546875" style="68" customWidth="1"/>
    <col min="12809" max="12809" width="1.7109375" style="68" customWidth="1"/>
    <col min="12810" max="12824" width="9.140625" style="68" customWidth="1"/>
    <col min="12825" max="13056" width="9.140625" style="68"/>
    <col min="13057" max="13057" width="1.85546875" style="68" customWidth="1"/>
    <col min="13058" max="13058" width="15" style="68" customWidth="1"/>
    <col min="13059" max="13059" width="14.5703125" style="68" customWidth="1"/>
    <col min="13060" max="13060" width="13.85546875" style="68" customWidth="1"/>
    <col min="13061" max="13061" width="13.42578125" style="68" customWidth="1"/>
    <col min="13062" max="13062" width="10.7109375" style="68" customWidth="1"/>
    <col min="13063" max="13063" width="11.7109375" style="68" customWidth="1"/>
    <col min="13064" max="13064" width="11.85546875" style="68" customWidth="1"/>
    <col min="13065" max="13065" width="1.7109375" style="68" customWidth="1"/>
    <col min="13066" max="13080" width="9.140625" style="68" customWidth="1"/>
    <col min="13081" max="13312" width="9.140625" style="68"/>
    <col min="13313" max="13313" width="1.85546875" style="68" customWidth="1"/>
    <col min="13314" max="13314" width="15" style="68" customWidth="1"/>
    <col min="13315" max="13315" width="14.5703125" style="68" customWidth="1"/>
    <col min="13316" max="13316" width="13.85546875" style="68" customWidth="1"/>
    <col min="13317" max="13317" width="13.42578125" style="68" customWidth="1"/>
    <col min="13318" max="13318" width="10.7109375" style="68" customWidth="1"/>
    <col min="13319" max="13319" width="11.7109375" style="68" customWidth="1"/>
    <col min="13320" max="13320" width="11.85546875" style="68" customWidth="1"/>
    <col min="13321" max="13321" width="1.7109375" style="68" customWidth="1"/>
    <col min="13322" max="13336" width="9.140625" style="68" customWidth="1"/>
    <col min="13337" max="13568" width="9.140625" style="68"/>
    <col min="13569" max="13569" width="1.85546875" style="68" customWidth="1"/>
    <col min="13570" max="13570" width="15" style="68" customWidth="1"/>
    <col min="13571" max="13571" width="14.5703125" style="68" customWidth="1"/>
    <col min="13572" max="13572" width="13.85546875" style="68" customWidth="1"/>
    <col min="13573" max="13573" width="13.42578125" style="68" customWidth="1"/>
    <col min="13574" max="13574" width="10.7109375" style="68" customWidth="1"/>
    <col min="13575" max="13575" width="11.7109375" style="68" customWidth="1"/>
    <col min="13576" max="13576" width="11.85546875" style="68" customWidth="1"/>
    <col min="13577" max="13577" width="1.7109375" style="68" customWidth="1"/>
    <col min="13578" max="13592" width="9.140625" style="68" customWidth="1"/>
    <col min="13593" max="13824" width="9.140625" style="68"/>
    <col min="13825" max="13825" width="1.85546875" style="68" customWidth="1"/>
    <col min="13826" max="13826" width="15" style="68" customWidth="1"/>
    <col min="13827" max="13827" width="14.5703125" style="68" customWidth="1"/>
    <col min="13828" max="13828" width="13.85546875" style="68" customWidth="1"/>
    <col min="13829" max="13829" width="13.42578125" style="68" customWidth="1"/>
    <col min="13830" max="13830" width="10.7109375" style="68" customWidth="1"/>
    <col min="13831" max="13831" width="11.7109375" style="68" customWidth="1"/>
    <col min="13832" max="13832" width="11.85546875" style="68" customWidth="1"/>
    <col min="13833" max="13833" width="1.7109375" style="68" customWidth="1"/>
    <col min="13834" max="13848" width="9.140625" style="68" customWidth="1"/>
    <col min="13849" max="14080" width="9.140625" style="68"/>
    <col min="14081" max="14081" width="1.85546875" style="68" customWidth="1"/>
    <col min="14082" max="14082" width="15" style="68" customWidth="1"/>
    <col min="14083" max="14083" width="14.5703125" style="68" customWidth="1"/>
    <col min="14084" max="14084" width="13.85546875" style="68" customWidth="1"/>
    <col min="14085" max="14085" width="13.42578125" style="68" customWidth="1"/>
    <col min="14086" max="14086" width="10.7109375" style="68" customWidth="1"/>
    <col min="14087" max="14087" width="11.7109375" style="68" customWidth="1"/>
    <col min="14088" max="14088" width="11.85546875" style="68" customWidth="1"/>
    <col min="14089" max="14089" width="1.7109375" style="68" customWidth="1"/>
    <col min="14090" max="14104" width="9.140625" style="68" customWidth="1"/>
    <col min="14105" max="14336" width="9.140625" style="68"/>
    <col min="14337" max="14337" width="1.85546875" style="68" customWidth="1"/>
    <col min="14338" max="14338" width="15" style="68" customWidth="1"/>
    <col min="14339" max="14339" width="14.5703125" style="68" customWidth="1"/>
    <col min="14340" max="14340" width="13.85546875" style="68" customWidth="1"/>
    <col min="14341" max="14341" width="13.42578125" style="68" customWidth="1"/>
    <col min="14342" max="14342" width="10.7109375" style="68" customWidth="1"/>
    <col min="14343" max="14343" width="11.7109375" style="68" customWidth="1"/>
    <col min="14344" max="14344" width="11.85546875" style="68" customWidth="1"/>
    <col min="14345" max="14345" width="1.7109375" style="68" customWidth="1"/>
    <col min="14346" max="14360" width="9.140625" style="68" customWidth="1"/>
    <col min="14361" max="14592" width="9.140625" style="68"/>
    <col min="14593" max="14593" width="1.85546875" style="68" customWidth="1"/>
    <col min="14594" max="14594" width="15" style="68" customWidth="1"/>
    <col min="14595" max="14595" width="14.5703125" style="68" customWidth="1"/>
    <col min="14596" max="14596" width="13.85546875" style="68" customWidth="1"/>
    <col min="14597" max="14597" width="13.42578125" style="68" customWidth="1"/>
    <col min="14598" max="14598" width="10.7109375" style="68" customWidth="1"/>
    <col min="14599" max="14599" width="11.7109375" style="68" customWidth="1"/>
    <col min="14600" max="14600" width="11.85546875" style="68" customWidth="1"/>
    <col min="14601" max="14601" width="1.7109375" style="68" customWidth="1"/>
    <col min="14602" max="14616" width="9.140625" style="68" customWidth="1"/>
    <col min="14617" max="14848" width="9.140625" style="68"/>
    <col min="14849" max="14849" width="1.85546875" style="68" customWidth="1"/>
    <col min="14850" max="14850" width="15" style="68" customWidth="1"/>
    <col min="14851" max="14851" width="14.5703125" style="68" customWidth="1"/>
    <col min="14852" max="14852" width="13.85546875" style="68" customWidth="1"/>
    <col min="14853" max="14853" width="13.42578125" style="68" customWidth="1"/>
    <col min="14854" max="14854" width="10.7109375" style="68" customWidth="1"/>
    <col min="14855" max="14855" width="11.7109375" style="68" customWidth="1"/>
    <col min="14856" max="14856" width="11.85546875" style="68" customWidth="1"/>
    <col min="14857" max="14857" width="1.7109375" style="68" customWidth="1"/>
    <col min="14858" max="14872" width="9.140625" style="68" customWidth="1"/>
    <col min="14873" max="15104" width="9.140625" style="68"/>
    <col min="15105" max="15105" width="1.85546875" style="68" customWidth="1"/>
    <col min="15106" max="15106" width="15" style="68" customWidth="1"/>
    <col min="15107" max="15107" width="14.5703125" style="68" customWidth="1"/>
    <col min="15108" max="15108" width="13.85546875" style="68" customWidth="1"/>
    <col min="15109" max="15109" width="13.42578125" style="68" customWidth="1"/>
    <col min="15110" max="15110" width="10.7109375" style="68" customWidth="1"/>
    <col min="15111" max="15111" width="11.7109375" style="68" customWidth="1"/>
    <col min="15112" max="15112" width="11.85546875" style="68" customWidth="1"/>
    <col min="15113" max="15113" width="1.7109375" style="68" customWidth="1"/>
    <col min="15114" max="15128" width="9.140625" style="68" customWidth="1"/>
    <col min="15129" max="15360" width="9.140625" style="68"/>
    <col min="15361" max="15361" width="1.85546875" style="68" customWidth="1"/>
    <col min="15362" max="15362" width="15" style="68" customWidth="1"/>
    <col min="15363" max="15363" width="14.5703125" style="68" customWidth="1"/>
    <col min="15364" max="15364" width="13.85546875" style="68" customWidth="1"/>
    <col min="15365" max="15365" width="13.42578125" style="68" customWidth="1"/>
    <col min="15366" max="15366" width="10.7109375" style="68" customWidth="1"/>
    <col min="15367" max="15367" width="11.7109375" style="68" customWidth="1"/>
    <col min="15368" max="15368" width="11.85546875" style="68" customWidth="1"/>
    <col min="15369" max="15369" width="1.7109375" style="68" customWidth="1"/>
    <col min="15370" max="15384" width="9.140625" style="68" customWidth="1"/>
    <col min="15385" max="15616" width="9.140625" style="68"/>
    <col min="15617" max="15617" width="1.85546875" style="68" customWidth="1"/>
    <col min="15618" max="15618" width="15" style="68" customWidth="1"/>
    <col min="15619" max="15619" width="14.5703125" style="68" customWidth="1"/>
    <col min="15620" max="15620" width="13.85546875" style="68" customWidth="1"/>
    <col min="15621" max="15621" width="13.42578125" style="68" customWidth="1"/>
    <col min="15622" max="15622" width="10.7109375" style="68" customWidth="1"/>
    <col min="15623" max="15623" width="11.7109375" style="68" customWidth="1"/>
    <col min="15624" max="15624" width="11.85546875" style="68" customWidth="1"/>
    <col min="15625" max="15625" width="1.7109375" style="68" customWidth="1"/>
    <col min="15626" max="15640" width="9.140625" style="68" customWidth="1"/>
    <col min="15641" max="15872" width="9.140625" style="68"/>
    <col min="15873" max="15873" width="1.85546875" style="68" customWidth="1"/>
    <col min="15874" max="15874" width="15" style="68" customWidth="1"/>
    <col min="15875" max="15875" width="14.5703125" style="68" customWidth="1"/>
    <col min="15876" max="15876" width="13.85546875" style="68" customWidth="1"/>
    <col min="15877" max="15877" width="13.42578125" style="68" customWidth="1"/>
    <col min="15878" max="15878" width="10.7109375" style="68" customWidth="1"/>
    <col min="15879" max="15879" width="11.7109375" style="68" customWidth="1"/>
    <col min="15880" max="15880" width="11.85546875" style="68" customWidth="1"/>
    <col min="15881" max="15881" width="1.7109375" style="68" customWidth="1"/>
    <col min="15882" max="15896" width="9.140625" style="68" customWidth="1"/>
    <col min="15897" max="16128" width="9.140625" style="68"/>
    <col min="16129" max="16129" width="1.85546875" style="68" customWidth="1"/>
    <col min="16130" max="16130" width="15" style="68" customWidth="1"/>
    <col min="16131" max="16131" width="14.5703125" style="68" customWidth="1"/>
    <col min="16132" max="16132" width="13.85546875" style="68" customWidth="1"/>
    <col min="16133" max="16133" width="13.42578125" style="68" customWidth="1"/>
    <col min="16134" max="16134" width="10.7109375" style="68" customWidth="1"/>
    <col min="16135" max="16135" width="11.7109375" style="68" customWidth="1"/>
    <col min="16136" max="16136" width="11.85546875" style="68" customWidth="1"/>
    <col min="16137" max="16137" width="1.7109375" style="68" customWidth="1"/>
    <col min="16138" max="16152" width="9.140625" style="68" customWidth="1"/>
    <col min="16153" max="16384" width="9.140625" style="68"/>
  </cols>
  <sheetData>
    <row r="1" spans="1:13" ht="15.75" thickBot="1">
      <c r="A1" s="120"/>
      <c r="B1" s="121" t="s">
        <v>127</v>
      </c>
      <c r="C1" s="122"/>
      <c r="D1" s="122"/>
      <c r="E1" s="122"/>
      <c r="F1" s="122"/>
      <c r="G1" s="122"/>
      <c r="H1" s="122"/>
      <c r="I1" s="120"/>
    </row>
    <row r="2" spans="1:13" ht="15.75" thickBot="1">
      <c r="A2" s="123"/>
      <c r="B2" s="297" t="s">
        <v>59</v>
      </c>
      <c r="C2" s="297"/>
      <c r="D2" s="297"/>
      <c r="E2" s="297"/>
      <c r="F2" s="297"/>
      <c r="G2" s="297"/>
      <c r="H2" s="298"/>
      <c r="I2" s="124"/>
    </row>
    <row r="3" spans="1:13">
      <c r="A3" s="124"/>
      <c r="B3" s="299" t="s">
        <v>60</v>
      </c>
      <c r="C3" s="299"/>
      <c r="D3" s="299"/>
      <c r="E3" s="299"/>
      <c r="F3" s="299"/>
      <c r="G3" s="299"/>
      <c r="H3" s="299"/>
      <c r="I3" s="125"/>
    </row>
    <row r="4" spans="1:13" ht="15.75" thickBot="1">
      <c r="A4" s="124"/>
      <c r="B4" s="299" t="s">
        <v>126</v>
      </c>
      <c r="C4" s="299"/>
      <c r="D4" s="299"/>
      <c r="E4" s="299"/>
      <c r="F4" s="299"/>
      <c r="G4" s="299"/>
      <c r="H4" s="299"/>
      <c r="I4" s="125"/>
    </row>
    <row r="5" spans="1:13" ht="18.600000000000001" customHeight="1" thickBot="1">
      <c r="A5" s="124"/>
      <c r="B5" s="300" t="s">
        <v>74</v>
      </c>
      <c r="C5" s="300"/>
      <c r="D5" s="300"/>
      <c r="E5" s="126"/>
      <c r="F5" s="126"/>
      <c r="G5" s="126"/>
      <c r="H5" s="127"/>
      <c r="I5" s="124"/>
    </row>
    <row r="6" spans="1:13" ht="15.75" thickBot="1">
      <c r="A6" s="124"/>
      <c r="B6" s="301" t="s">
        <v>41</v>
      </c>
      <c r="C6" s="301" t="s">
        <v>24</v>
      </c>
      <c r="D6" s="128" t="s">
        <v>42</v>
      </c>
      <c r="E6" s="301" t="s">
        <v>45</v>
      </c>
      <c r="F6" s="303" t="s">
        <v>43</v>
      </c>
      <c r="G6" s="304"/>
      <c r="H6" s="305"/>
      <c r="I6" s="124"/>
    </row>
    <row r="7" spans="1:13" ht="15.75" thickBot="1">
      <c r="A7" s="124"/>
      <c r="B7" s="302"/>
      <c r="C7" s="302"/>
      <c r="D7" s="129" t="s">
        <v>44</v>
      </c>
      <c r="E7" s="302"/>
      <c r="F7" s="130" t="s">
        <v>46</v>
      </c>
      <c r="G7" s="131" t="s">
        <v>47</v>
      </c>
      <c r="H7" s="132" t="s">
        <v>6</v>
      </c>
      <c r="I7" s="124"/>
    </row>
    <row r="8" spans="1:13" s="138" customFormat="1" ht="32.450000000000003" customHeight="1">
      <c r="A8" s="133"/>
      <c r="B8" s="291" t="s">
        <v>61</v>
      </c>
      <c r="C8" s="134" t="s">
        <v>48</v>
      </c>
      <c r="D8" s="135" t="s">
        <v>62</v>
      </c>
      <c r="E8" s="136" t="s">
        <v>49</v>
      </c>
      <c r="F8" s="216">
        <v>9.6</v>
      </c>
      <c r="G8" s="216">
        <v>4.3</v>
      </c>
      <c r="H8" s="217">
        <f>(5+6.9+7.1)/3</f>
        <v>6.333333333333333</v>
      </c>
      <c r="I8" s="137"/>
    </row>
    <row r="9" spans="1:13" s="144" customFormat="1" ht="45">
      <c r="A9" s="139"/>
      <c r="B9" s="292"/>
      <c r="C9" s="140" t="s">
        <v>50</v>
      </c>
      <c r="D9" s="141" t="s">
        <v>62</v>
      </c>
      <c r="E9" s="142" t="s">
        <v>49</v>
      </c>
      <c r="F9" s="2">
        <v>29.6</v>
      </c>
      <c r="G9" s="2">
        <v>15.5</v>
      </c>
      <c r="H9" s="218">
        <f>(20.8+122.2+23.9)/3</f>
        <v>55.633333333333333</v>
      </c>
      <c r="I9" s="143"/>
      <c r="M9" s="138"/>
    </row>
    <row r="10" spans="1:13" s="144" customFormat="1" ht="30">
      <c r="A10" s="139"/>
      <c r="B10" s="292"/>
      <c r="C10" s="140" t="s">
        <v>109</v>
      </c>
      <c r="D10" s="141" t="s">
        <v>63</v>
      </c>
      <c r="E10" s="142" t="s">
        <v>49</v>
      </c>
      <c r="F10" s="2">
        <v>27.4</v>
      </c>
      <c r="G10" s="2">
        <v>19.600000000000001</v>
      </c>
      <c r="H10" s="218">
        <f>(20.14+22.4+21.73)/3</f>
        <v>21.423333333333332</v>
      </c>
      <c r="I10" s="143"/>
      <c r="M10" s="138"/>
    </row>
    <row r="11" spans="1:13" s="138" customFormat="1" ht="30">
      <c r="A11" s="133"/>
      <c r="B11" s="292"/>
      <c r="C11" s="140" t="s">
        <v>40</v>
      </c>
      <c r="D11" s="141" t="s">
        <v>64</v>
      </c>
      <c r="E11" s="142" t="s">
        <v>65</v>
      </c>
      <c r="F11" s="3">
        <v>0.81</v>
      </c>
      <c r="G11" s="3">
        <v>0.2</v>
      </c>
      <c r="H11" s="219">
        <f>(0.3+0.51+0.52)/3</f>
        <v>0.44333333333333336</v>
      </c>
      <c r="I11" s="137"/>
    </row>
    <row r="12" spans="1:13" s="138" customFormat="1" ht="30">
      <c r="A12" s="133"/>
      <c r="B12" s="292"/>
      <c r="C12" s="140" t="s">
        <v>110</v>
      </c>
      <c r="D12" s="141" t="s">
        <v>66</v>
      </c>
      <c r="E12" s="142" t="s">
        <v>49</v>
      </c>
      <c r="F12" s="2">
        <v>18.5</v>
      </c>
      <c r="G12" s="2">
        <v>10</v>
      </c>
      <c r="H12" s="219">
        <f>(12.7+12.2+12.9)/3</f>
        <v>12.6</v>
      </c>
      <c r="I12" s="137"/>
    </row>
    <row r="13" spans="1:13" s="138" customFormat="1" ht="30">
      <c r="A13" s="133"/>
      <c r="B13" s="292"/>
      <c r="C13" s="140" t="s">
        <v>51</v>
      </c>
      <c r="D13" s="141" t="s">
        <v>67</v>
      </c>
      <c r="E13" s="142" t="s">
        <v>49</v>
      </c>
      <c r="F13" s="2">
        <v>85</v>
      </c>
      <c r="G13" s="2">
        <v>36</v>
      </c>
      <c r="H13" s="218">
        <f>(49+55+54.38)/3</f>
        <v>52.793333333333329</v>
      </c>
      <c r="I13" s="137"/>
    </row>
    <row r="14" spans="1:13" s="144" customFormat="1" ht="30">
      <c r="A14" s="139"/>
      <c r="B14" s="292"/>
      <c r="C14" s="140" t="s">
        <v>52</v>
      </c>
      <c r="D14" s="141" t="s">
        <v>68</v>
      </c>
      <c r="E14" s="142" t="s">
        <v>49</v>
      </c>
      <c r="F14" s="2">
        <v>45</v>
      </c>
      <c r="G14" s="2">
        <v>14</v>
      </c>
      <c r="H14" s="218">
        <f>(22+28+36)/3</f>
        <v>28.666666666666668</v>
      </c>
      <c r="I14" s="143"/>
      <c r="M14" s="145"/>
    </row>
    <row r="15" spans="1:13" s="138" customFormat="1" ht="30">
      <c r="A15" s="133"/>
      <c r="B15" s="292"/>
      <c r="C15" s="140" t="s">
        <v>38</v>
      </c>
      <c r="D15" s="141" t="s">
        <v>69</v>
      </c>
      <c r="E15" s="142" t="s">
        <v>49</v>
      </c>
      <c r="F15" s="3">
        <v>3.87</v>
      </c>
      <c r="G15" s="3">
        <v>2.08</v>
      </c>
      <c r="H15" s="219">
        <f>(2.08+2.53+2.43)/3</f>
        <v>2.3466666666666662</v>
      </c>
      <c r="I15" s="137"/>
    </row>
    <row r="16" spans="1:13" s="144" customFormat="1" ht="30">
      <c r="A16" s="139"/>
      <c r="B16" s="292"/>
      <c r="C16" s="140" t="s">
        <v>53</v>
      </c>
      <c r="D16" s="141" t="s">
        <v>70</v>
      </c>
      <c r="E16" s="142" t="s">
        <v>54</v>
      </c>
      <c r="F16" s="3">
        <v>0.88</v>
      </c>
      <c r="G16" s="3">
        <v>0.4</v>
      </c>
      <c r="H16" s="219">
        <f>(0.57+0.54+0.4)/3</f>
        <v>0.5033333333333333</v>
      </c>
      <c r="I16" s="143"/>
      <c r="M16" s="138"/>
    </row>
    <row r="17" spans="1:13" s="138" customFormat="1" ht="30">
      <c r="A17" s="133"/>
      <c r="B17" s="292"/>
      <c r="C17" s="140" t="s">
        <v>32</v>
      </c>
      <c r="D17" s="141" t="s">
        <v>71</v>
      </c>
      <c r="E17" s="142" t="s">
        <v>49</v>
      </c>
      <c r="F17" s="3">
        <v>0.04</v>
      </c>
      <c r="G17" s="3">
        <v>0.02</v>
      </c>
      <c r="H17" s="219">
        <f>(0.02+0.02+0.02)/3</f>
        <v>0.02</v>
      </c>
      <c r="I17" s="137"/>
    </row>
    <row r="18" spans="1:13" s="144" customFormat="1" ht="30">
      <c r="A18" s="139"/>
      <c r="B18" s="292"/>
      <c r="C18" s="140" t="s">
        <v>55</v>
      </c>
      <c r="D18" s="141" t="s">
        <v>72</v>
      </c>
      <c r="E18" s="142" t="s">
        <v>54</v>
      </c>
      <c r="F18" s="3">
        <v>1.87</v>
      </c>
      <c r="G18" s="3">
        <v>1</v>
      </c>
      <c r="H18" s="219">
        <f>(1+1.7+1)/3</f>
        <v>1.2333333333333334</v>
      </c>
      <c r="I18" s="143"/>
      <c r="M18" s="138"/>
    </row>
    <row r="19" spans="1:13" s="138" customFormat="1" ht="25.15" customHeight="1" thickBot="1">
      <c r="A19" s="133"/>
      <c r="B19" s="293"/>
      <c r="C19" s="146" t="s">
        <v>35</v>
      </c>
      <c r="D19" s="141" t="s">
        <v>73</v>
      </c>
      <c r="E19" s="147" t="s">
        <v>54</v>
      </c>
      <c r="F19" s="220">
        <v>9.58</v>
      </c>
      <c r="G19" s="220">
        <v>4</v>
      </c>
      <c r="H19" s="221">
        <f>(4.12+6.2+6.15)/3</f>
        <v>5.4899999999999993</v>
      </c>
      <c r="I19" s="137"/>
    </row>
    <row r="20" spans="1:13" ht="45">
      <c r="A20" s="124"/>
      <c r="B20" s="294" t="s">
        <v>56</v>
      </c>
      <c r="C20" s="134" t="s">
        <v>48</v>
      </c>
      <c r="D20" s="135" t="s">
        <v>62</v>
      </c>
      <c r="E20" s="136" t="s">
        <v>49</v>
      </c>
      <c r="F20" s="222">
        <v>6.2</v>
      </c>
      <c r="G20" s="222">
        <v>4</v>
      </c>
      <c r="H20" s="217">
        <f>(4.5+4.8+5.3)/3</f>
        <v>4.8666666666666671</v>
      </c>
      <c r="I20" s="148"/>
      <c r="M20" s="138"/>
    </row>
    <row r="21" spans="1:13" ht="45">
      <c r="A21" s="124"/>
      <c r="B21" s="295"/>
      <c r="C21" s="140" t="s">
        <v>50</v>
      </c>
      <c r="D21" s="141" t="s">
        <v>62</v>
      </c>
      <c r="E21" s="142" t="s">
        <v>49</v>
      </c>
      <c r="F21" s="3">
        <v>22.6</v>
      </c>
      <c r="G21" s="3">
        <v>10.199999999999999</v>
      </c>
      <c r="H21" s="218">
        <f>(17.3+17.1+17.8)/3</f>
        <v>17.400000000000002</v>
      </c>
      <c r="I21" s="148"/>
      <c r="M21" s="138"/>
    </row>
    <row r="22" spans="1:13" ht="30">
      <c r="A22" s="124"/>
      <c r="B22" s="295"/>
      <c r="C22" s="140" t="s">
        <v>109</v>
      </c>
      <c r="D22" s="141" t="s">
        <v>63</v>
      </c>
      <c r="E22" s="142" t="s">
        <v>49</v>
      </c>
      <c r="F22" s="2">
        <v>22.2</v>
      </c>
      <c r="G22" s="3">
        <v>19</v>
      </c>
      <c r="H22" s="218">
        <f>(19.72+20.9+19.6)/3</f>
        <v>20.073333333333334</v>
      </c>
      <c r="I22" s="148"/>
      <c r="M22" s="138"/>
    </row>
    <row r="23" spans="1:13" ht="30">
      <c r="A23" s="124"/>
      <c r="B23" s="295"/>
      <c r="C23" s="140" t="s">
        <v>40</v>
      </c>
      <c r="D23" s="141" t="s">
        <v>64</v>
      </c>
      <c r="E23" s="142" t="s">
        <v>65</v>
      </c>
      <c r="F23" s="3">
        <v>0.62</v>
      </c>
      <c r="G23" s="3">
        <v>0.13</v>
      </c>
      <c r="H23" s="219">
        <f>(0.21+0.21+0.37)/3</f>
        <v>0.26333333333333336</v>
      </c>
      <c r="I23" s="148"/>
      <c r="M23" s="138"/>
    </row>
    <row r="24" spans="1:13" ht="30">
      <c r="A24" s="124"/>
      <c r="B24" s="295"/>
      <c r="C24" s="140" t="s">
        <v>110</v>
      </c>
      <c r="D24" s="141" t="s">
        <v>66</v>
      </c>
      <c r="E24" s="142" t="s">
        <v>49</v>
      </c>
      <c r="F24" s="2">
        <v>15.5</v>
      </c>
      <c r="G24" s="3">
        <v>10</v>
      </c>
      <c r="H24" s="218">
        <f>(11.89+12.1+10.4)/3</f>
        <v>11.463333333333333</v>
      </c>
      <c r="I24" s="148"/>
      <c r="M24" s="138"/>
    </row>
    <row r="25" spans="1:13" ht="30">
      <c r="A25" s="124"/>
      <c r="B25" s="295"/>
      <c r="C25" s="140" t="s">
        <v>51</v>
      </c>
      <c r="D25" s="141" t="s">
        <v>67</v>
      </c>
      <c r="E25" s="142" t="s">
        <v>49</v>
      </c>
      <c r="F25" s="2">
        <v>62</v>
      </c>
      <c r="G25" s="2">
        <v>24</v>
      </c>
      <c r="H25" s="218">
        <f>(38+44+44)/3</f>
        <v>42</v>
      </c>
      <c r="I25" s="148"/>
      <c r="M25" s="138"/>
    </row>
    <row r="26" spans="1:13" ht="30">
      <c r="A26" s="124"/>
      <c r="B26" s="295"/>
      <c r="C26" s="140" t="s">
        <v>52</v>
      </c>
      <c r="D26" s="141" t="s">
        <v>68</v>
      </c>
      <c r="E26" s="142" t="s">
        <v>49</v>
      </c>
      <c r="F26" s="2">
        <v>36</v>
      </c>
      <c r="G26" s="2">
        <v>11</v>
      </c>
      <c r="H26" s="218">
        <f>(18+22+5.3)/3</f>
        <v>15.1</v>
      </c>
      <c r="I26" s="148"/>
      <c r="M26" s="138"/>
    </row>
    <row r="27" spans="1:13" ht="30">
      <c r="A27" s="124"/>
      <c r="B27" s="295"/>
      <c r="C27" s="140" t="s">
        <v>38</v>
      </c>
      <c r="D27" s="141" t="s">
        <v>69</v>
      </c>
      <c r="E27" s="142" t="s">
        <v>49</v>
      </c>
      <c r="F27" s="3">
        <v>2.08</v>
      </c>
      <c r="G27" s="3" t="s">
        <v>18</v>
      </c>
      <c r="H27" s="219">
        <f>(2.08+2.08+2.08)/3</f>
        <v>2.08</v>
      </c>
      <c r="I27" s="148"/>
      <c r="M27" s="138"/>
    </row>
    <row r="28" spans="1:13" ht="30">
      <c r="A28" s="124"/>
      <c r="B28" s="295"/>
      <c r="C28" s="140" t="s">
        <v>53</v>
      </c>
      <c r="D28" s="141" t="s">
        <v>96</v>
      </c>
      <c r="E28" s="142" t="s">
        <v>54</v>
      </c>
      <c r="F28" s="3">
        <v>0.4</v>
      </c>
      <c r="G28" s="3" t="s">
        <v>18</v>
      </c>
      <c r="H28" s="219">
        <v>0.4</v>
      </c>
      <c r="I28" s="148"/>
      <c r="M28" s="138"/>
    </row>
    <row r="29" spans="1:13" ht="30">
      <c r="A29" s="124"/>
      <c r="B29" s="295"/>
      <c r="C29" s="140" t="s">
        <v>32</v>
      </c>
      <c r="D29" s="141" t="s">
        <v>71</v>
      </c>
      <c r="E29" s="142" t="s">
        <v>49</v>
      </c>
      <c r="F29" s="3">
        <v>0.02</v>
      </c>
      <c r="G29" s="3" t="s">
        <v>18</v>
      </c>
      <c r="H29" s="219">
        <f>(0.02+0.02+0.02)/3</f>
        <v>0.02</v>
      </c>
      <c r="I29" s="148"/>
      <c r="M29" s="138"/>
    </row>
    <row r="30" spans="1:13" ht="30">
      <c r="A30" s="124"/>
      <c r="B30" s="295"/>
      <c r="C30" s="140" t="s">
        <v>55</v>
      </c>
      <c r="D30" s="141" t="s">
        <v>97</v>
      </c>
      <c r="E30" s="142" t="s">
        <v>54</v>
      </c>
      <c r="F30" s="3">
        <v>1</v>
      </c>
      <c r="G30" s="3" t="s">
        <v>18</v>
      </c>
      <c r="H30" s="219">
        <f>(1+1+1)/3</f>
        <v>1</v>
      </c>
      <c r="I30" s="148"/>
      <c r="M30" s="138"/>
    </row>
    <row r="31" spans="1:13" ht="28.15" customHeight="1" thickBot="1">
      <c r="A31" s="124"/>
      <c r="B31" s="295"/>
      <c r="C31" s="146" t="s">
        <v>35</v>
      </c>
      <c r="D31" s="141" t="s">
        <v>73</v>
      </c>
      <c r="E31" s="147" t="s">
        <v>54</v>
      </c>
      <c r="F31" s="3">
        <v>7.14</v>
      </c>
      <c r="G31" s="3">
        <v>4</v>
      </c>
      <c r="H31" s="219">
        <f>(4.09+4.74+4.36)/3</f>
        <v>4.3966666666666674</v>
      </c>
      <c r="I31" s="148"/>
      <c r="M31" s="138"/>
    </row>
    <row r="32" spans="1:13" ht="45">
      <c r="A32" s="124"/>
      <c r="B32" s="294" t="s">
        <v>57</v>
      </c>
      <c r="C32" s="134" t="s">
        <v>48</v>
      </c>
      <c r="D32" s="135" t="s">
        <v>62</v>
      </c>
      <c r="E32" s="136" t="s">
        <v>49</v>
      </c>
      <c r="F32" s="216">
        <v>6.6</v>
      </c>
      <c r="G32" s="216">
        <v>4</v>
      </c>
      <c r="H32" s="217">
        <f>(4.2+4.3+5.1)/3</f>
        <v>4.5333333333333332</v>
      </c>
      <c r="I32" s="148"/>
      <c r="M32" s="138"/>
    </row>
    <row r="33" spans="1:13" ht="45">
      <c r="A33" s="124"/>
      <c r="B33" s="296"/>
      <c r="C33" s="140" t="s">
        <v>50</v>
      </c>
      <c r="D33" s="141" t="s">
        <v>62</v>
      </c>
      <c r="E33" s="142" t="s">
        <v>49</v>
      </c>
      <c r="F33" s="2">
        <v>25.5</v>
      </c>
      <c r="G33" s="2">
        <v>10.5</v>
      </c>
      <c r="H33" s="218">
        <f>(13.6+15.5+17.9)/3</f>
        <v>15.666666666666666</v>
      </c>
      <c r="I33" s="148"/>
      <c r="M33" s="138"/>
    </row>
    <row r="34" spans="1:13" ht="30">
      <c r="A34" s="124"/>
      <c r="B34" s="296"/>
      <c r="C34" s="140" t="s">
        <v>109</v>
      </c>
      <c r="D34" s="141" t="s">
        <v>63</v>
      </c>
      <c r="E34" s="142" t="s">
        <v>49</v>
      </c>
      <c r="F34" s="2">
        <v>24.7</v>
      </c>
      <c r="G34" s="2">
        <v>4.5</v>
      </c>
      <c r="H34" s="218">
        <f>(17.6+20.32+19.62)/3</f>
        <v>19.180000000000003</v>
      </c>
      <c r="I34" s="148"/>
      <c r="M34" s="138"/>
    </row>
    <row r="35" spans="1:13" ht="30">
      <c r="A35" s="124"/>
      <c r="B35" s="296"/>
      <c r="C35" s="140" t="s">
        <v>40</v>
      </c>
      <c r="D35" s="141" t="s">
        <v>64</v>
      </c>
      <c r="E35" s="142" t="s">
        <v>65</v>
      </c>
      <c r="F35" s="3">
        <v>0.57999999999999996</v>
      </c>
      <c r="G35" s="3">
        <v>0.11</v>
      </c>
      <c r="H35" s="219">
        <f>(0.18+0.23+0.27)/3</f>
        <v>0.22666666666666668</v>
      </c>
      <c r="I35" s="148"/>
      <c r="M35" s="138"/>
    </row>
    <row r="36" spans="1:13" ht="30">
      <c r="A36" s="124"/>
      <c r="B36" s="296"/>
      <c r="C36" s="140" t="s">
        <v>110</v>
      </c>
      <c r="D36" s="141" t="s">
        <v>66</v>
      </c>
      <c r="E36" s="142" t="s">
        <v>49</v>
      </c>
      <c r="F36" s="2">
        <v>14.5</v>
      </c>
      <c r="G36" s="2">
        <v>10</v>
      </c>
      <c r="H36" s="218">
        <f>(10.4+10.6+11.1)/3</f>
        <v>10.700000000000001</v>
      </c>
      <c r="I36" s="148"/>
      <c r="M36" s="138"/>
    </row>
    <row r="37" spans="1:13" ht="30">
      <c r="A37" s="124"/>
      <c r="B37" s="296"/>
      <c r="C37" s="140" t="s">
        <v>51</v>
      </c>
      <c r="D37" s="141" t="s">
        <v>67</v>
      </c>
      <c r="E37" s="142" t="s">
        <v>49</v>
      </c>
      <c r="F37" s="2">
        <v>60</v>
      </c>
      <c r="G37" s="2">
        <v>20</v>
      </c>
      <c r="H37" s="218">
        <f>(34+38+51.1)/3</f>
        <v>41.033333333333331</v>
      </c>
      <c r="I37" s="148"/>
      <c r="M37" s="138"/>
    </row>
    <row r="38" spans="1:13" ht="30">
      <c r="A38" s="124"/>
      <c r="B38" s="296"/>
      <c r="C38" s="140" t="s">
        <v>52</v>
      </c>
      <c r="D38" s="141" t="s">
        <v>68</v>
      </c>
      <c r="E38" s="142" t="s">
        <v>49</v>
      </c>
      <c r="F38" s="2">
        <v>38</v>
      </c>
      <c r="G38" s="2">
        <v>12</v>
      </c>
      <c r="H38" s="218">
        <f>(16+19+30)/3</f>
        <v>21.666666666666668</v>
      </c>
      <c r="I38" s="148"/>
      <c r="M38" s="138"/>
    </row>
    <row r="39" spans="1:13" ht="30">
      <c r="A39" s="124"/>
      <c r="B39" s="296"/>
      <c r="C39" s="140" t="s">
        <v>38</v>
      </c>
      <c r="D39" s="141" t="s">
        <v>69</v>
      </c>
      <c r="E39" s="142" t="s">
        <v>49</v>
      </c>
      <c r="F39" s="3">
        <v>2.08</v>
      </c>
      <c r="G39" s="223" t="s">
        <v>18</v>
      </c>
      <c r="H39" s="219">
        <f>(2.08+2.08+2.08)/3</f>
        <v>2.08</v>
      </c>
      <c r="I39" s="148"/>
      <c r="M39" s="138"/>
    </row>
    <row r="40" spans="1:13" ht="30">
      <c r="A40" s="124"/>
      <c r="B40" s="296"/>
      <c r="C40" s="140" t="s">
        <v>53</v>
      </c>
      <c r="D40" s="141" t="s">
        <v>70</v>
      </c>
      <c r="E40" s="142" t="s">
        <v>54</v>
      </c>
      <c r="F40" s="3">
        <v>0.4</v>
      </c>
      <c r="G40" s="3" t="s">
        <v>18</v>
      </c>
      <c r="H40" s="219">
        <f>(0.4+0.4+0.4)/3</f>
        <v>0.40000000000000008</v>
      </c>
      <c r="I40" s="148"/>
      <c r="M40" s="138"/>
    </row>
    <row r="41" spans="1:13" ht="26.45" customHeight="1">
      <c r="A41" s="124"/>
      <c r="B41" s="296"/>
      <c r="C41" s="140" t="s">
        <v>32</v>
      </c>
      <c r="D41" s="141" t="s">
        <v>71</v>
      </c>
      <c r="E41" s="142" t="s">
        <v>49</v>
      </c>
      <c r="F41" s="3">
        <v>0.02</v>
      </c>
      <c r="G41" s="3" t="s">
        <v>18</v>
      </c>
      <c r="H41" s="219">
        <f>(0.02+0.02+0.02)/3</f>
        <v>0.02</v>
      </c>
      <c r="I41" s="148"/>
      <c r="M41" s="138"/>
    </row>
    <row r="42" spans="1:13" ht="28.9" customHeight="1">
      <c r="A42" s="124"/>
      <c r="B42" s="296"/>
      <c r="C42" s="140" t="s">
        <v>55</v>
      </c>
      <c r="D42" s="141" t="s">
        <v>72</v>
      </c>
      <c r="E42" s="142" t="s">
        <v>54</v>
      </c>
      <c r="F42" s="3">
        <v>1</v>
      </c>
      <c r="G42" s="3" t="s">
        <v>18</v>
      </c>
      <c r="H42" s="219">
        <f>(1+1+1)/3</f>
        <v>1</v>
      </c>
      <c r="I42" s="148"/>
      <c r="M42" s="138"/>
    </row>
    <row r="43" spans="1:13" ht="30.75" thickBot="1">
      <c r="A43" s="124"/>
      <c r="B43" s="296"/>
      <c r="C43" s="146" t="s">
        <v>35</v>
      </c>
      <c r="D43" s="141" t="s">
        <v>73</v>
      </c>
      <c r="E43" s="147" t="s">
        <v>54</v>
      </c>
      <c r="F43" s="3">
        <v>6.22</v>
      </c>
      <c r="G43" s="3">
        <v>4</v>
      </c>
      <c r="H43" s="219">
        <f>(4+4.15+4.86)/3</f>
        <v>4.3366666666666669</v>
      </c>
      <c r="I43" s="148"/>
      <c r="M43" s="138"/>
    </row>
    <row r="44" spans="1:13" ht="45">
      <c r="A44" s="124"/>
      <c r="B44" s="294" t="s">
        <v>19</v>
      </c>
      <c r="C44" s="134" t="s">
        <v>48</v>
      </c>
      <c r="D44" s="135" t="s">
        <v>62</v>
      </c>
      <c r="E44" s="136" t="s">
        <v>49</v>
      </c>
      <c r="F44" s="216">
        <v>8.1999999999999993</v>
      </c>
      <c r="G44" s="216">
        <v>4</v>
      </c>
      <c r="H44" s="217">
        <f>(4.6+5.3+6.4)/3</f>
        <v>5.4333333333333327</v>
      </c>
      <c r="I44" s="148"/>
      <c r="M44" s="138"/>
    </row>
    <row r="45" spans="1:13" ht="45">
      <c r="A45" s="124"/>
      <c r="B45" s="295"/>
      <c r="C45" s="140" t="s">
        <v>50</v>
      </c>
      <c r="D45" s="141" t="s">
        <v>62</v>
      </c>
      <c r="E45" s="142" t="s">
        <v>49</v>
      </c>
      <c r="F45" s="2">
        <v>32.5</v>
      </c>
      <c r="G45" s="2">
        <v>12.2</v>
      </c>
      <c r="H45" s="218">
        <f>(16.4+12.4+19.3)/3</f>
        <v>16.033333333333331</v>
      </c>
      <c r="I45" s="148"/>
      <c r="M45" s="138"/>
    </row>
    <row r="46" spans="1:13" ht="30">
      <c r="A46" s="124"/>
      <c r="B46" s="295"/>
      <c r="C46" s="140" t="s">
        <v>109</v>
      </c>
      <c r="D46" s="141" t="s">
        <v>63</v>
      </c>
      <c r="E46" s="142" t="s">
        <v>49</v>
      </c>
      <c r="F46" s="2">
        <v>26.5</v>
      </c>
      <c r="G46" s="2">
        <v>19.62</v>
      </c>
      <c r="H46" s="218">
        <f>(20.04+22.35+19.87)/3</f>
        <v>20.753333333333334</v>
      </c>
      <c r="I46" s="148"/>
      <c r="M46" s="138"/>
    </row>
    <row r="47" spans="1:13" ht="30">
      <c r="A47" s="124"/>
      <c r="B47" s="295"/>
      <c r="C47" s="140" t="s">
        <v>40</v>
      </c>
      <c r="D47" s="141" t="s">
        <v>64</v>
      </c>
      <c r="E47" s="142" t="s">
        <v>65</v>
      </c>
      <c r="F47" s="3">
        <v>0.62</v>
      </c>
      <c r="G47" s="3">
        <v>0.16</v>
      </c>
      <c r="H47" s="219">
        <f>(0.2+0.35+0.39)/3</f>
        <v>0.31333333333333335</v>
      </c>
      <c r="I47" s="148"/>
      <c r="M47" s="138"/>
    </row>
    <row r="48" spans="1:13" ht="30">
      <c r="A48" s="124"/>
      <c r="B48" s="295"/>
      <c r="C48" s="140" t="s">
        <v>110</v>
      </c>
      <c r="D48" s="141" t="s">
        <v>66</v>
      </c>
      <c r="E48" s="142" t="s">
        <v>49</v>
      </c>
      <c r="F48" s="2">
        <v>15.5</v>
      </c>
      <c r="G48" s="2">
        <v>10</v>
      </c>
      <c r="H48" s="218">
        <f>(11.9+11.5+11.2)/3</f>
        <v>11.533333333333331</v>
      </c>
      <c r="I48" s="148"/>
      <c r="M48" s="138"/>
    </row>
    <row r="49" spans="1:13" ht="30">
      <c r="A49" s="124"/>
      <c r="B49" s="295"/>
      <c r="C49" s="140" t="s">
        <v>51</v>
      </c>
      <c r="D49" s="141" t="s">
        <v>67</v>
      </c>
      <c r="E49" s="142" t="s">
        <v>49</v>
      </c>
      <c r="F49" s="2">
        <v>78</v>
      </c>
      <c r="G49" s="2">
        <v>34</v>
      </c>
      <c r="H49" s="218">
        <f>(45+50+62)/3</f>
        <v>52.333333333333336</v>
      </c>
      <c r="I49" s="148"/>
      <c r="M49" s="138"/>
    </row>
    <row r="50" spans="1:13" ht="30">
      <c r="A50" s="124"/>
      <c r="B50" s="295"/>
      <c r="C50" s="140" t="s">
        <v>52</v>
      </c>
      <c r="D50" s="141" t="s">
        <v>68</v>
      </c>
      <c r="E50" s="142" t="s">
        <v>49</v>
      </c>
      <c r="F50" s="2">
        <v>48</v>
      </c>
      <c r="G50" s="2">
        <v>15</v>
      </c>
      <c r="H50" s="218">
        <f>(21+27+33)/3</f>
        <v>27</v>
      </c>
      <c r="I50" s="148"/>
      <c r="M50" s="138"/>
    </row>
    <row r="51" spans="1:13" ht="30">
      <c r="A51" s="124"/>
      <c r="B51" s="295"/>
      <c r="C51" s="140" t="s">
        <v>38</v>
      </c>
      <c r="D51" s="141" t="s">
        <v>69</v>
      </c>
      <c r="E51" s="142" t="s">
        <v>49</v>
      </c>
      <c r="F51" s="3">
        <v>2.08</v>
      </c>
      <c r="G51" s="3" t="s">
        <v>18</v>
      </c>
      <c r="H51" s="219">
        <f>(2.08+2.08+2.08)/3</f>
        <v>2.08</v>
      </c>
      <c r="I51" s="148"/>
      <c r="M51" s="138"/>
    </row>
    <row r="52" spans="1:13" ht="19.5" customHeight="1">
      <c r="A52" s="124"/>
      <c r="B52" s="295"/>
      <c r="C52" s="140" t="s">
        <v>53</v>
      </c>
      <c r="D52" s="141">
        <v>1</v>
      </c>
      <c r="E52" s="142" t="s">
        <v>54</v>
      </c>
      <c r="F52" s="3">
        <v>0.4</v>
      </c>
      <c r="G52" s="3" t="s">
        <v>18</v>
      </c>
      <c r="H52" s="219">
        <f>(0.4+0.4+0.4)/3</f>
        <v>0.40000000000000008</v>
      </c>
      <c r="I52" s="148"/>
      <c r="M52" s="138"/>
    </row>
    <row r="53" spans="1:13" ht="29.45" customHeight="1">
      <c r="A53" s="124"/>
      <c r="B53" s="295"/>
      <c r="C53" s="140" t="s">
        <v>32</v>
      </c>
      <c r="D53" s="141" t="s">
        <v>71</v>
      </c>
      <c r="E53" s="142" t="s">
        <v>49</v>
      </c>
      <c r="F53" s="3">
        <v>0.03</v>
      </c>
      <c r="G53" s="3">
        <v>0.02</v>
      </c>
      <c r="H53" s="219">
        <f>(0.02+0.02+0.02)/3</f>
        <v>0.02</v>
      </c>
      <c r="I53" s="148"/>
      <c r="M53" s="138"/>
    </row>
    <row r="54" spans="1:13" ht="23.25" customHeight="1">
      <c r="A54" s="124"/>
      <c r="B54" s="295"/>
      <c r="C54" s="140" t="s">
        <v>55</v>
      </c>
      <c r="D54" s="141">
        <v>6</v>
      </c>
      <c r="E54" s="142" t="s">
        <v>54</v>
      </c>
      <c r="F54" s="3">
        <v>1</v>
      </c>
      <c r="G54" s="3" t="s">
        <v>18</v>
      </c>
      <c r="H54" s="219">
        <v>1</v>
      </c>
      <c r="I54" s="148"/>
      <c r="M54" s="138"/>
    </row>
    <row r="55" spans="1:13" ht="33.6" customHeight="1" thickBot="1">
      <c r="A55" s="124"/>
      <c r="B55" s="295"/>
      <c r="C55" s="146" t="s">
        <v>35</v>
      </c>
      <c r="D55" s="141" t="s">
        <v>73</v>
      </c>
      <c r="E55" s="147" t="s">
        <v>54</v>
      </c>
      <c r="F55" s="3">
        <v>8.3699999999999992</v>
      </c>
      <c r="G55" s="3">
        <v>4</v>
      </c>
      <c r="H55" s="219">
        <f>(4.1+5.04+4.58)/3</f>
        <v>4.5733333333333333</v>
      </c>
      <c r="I55" s="148"/>
      <c r="M55" s="138"/>
    </row>
    <row r="56" spans="1:13" ht="45">
      <c r="A56" s="124"/>
      <c r="B56" s="294" t="s">
        <v>58</v>
      </c>
      <c r="C56" s="134" t="s">
        <v>48</v>
      </c>
      <c r="D56" s="135" t="s">
        <v>62</v>
      </c>
      <c r="E56" s="136" t="s">
        <v>49</v>
      </c>
      <c r="F56" s="222">
        <v>5.5</v>
      </c>
      <c r="G56" s="222">
        <v>4</v>
      </c>
      <c r="H56" s="224">
        <f>(4.5+4.2+4.6)/3</f>
        <v>4.4333333333333327</v>
      </c>
      <c r="I56" s="148"/>
      <c r="M56" s="138"/>
    </row>
    <row r="57" spans="1:13" ht="45">
      <c r="A57" s="124"/>
      <c r="B57" s="295"/>
      <c r="C57" s="140" t="s">
        <v>50</v>
      </c>
      <c r="D57" s="141" t="s">
        <v>62</v>
      </c>
      <c r="E57" s="142" t="s">
        <v>49</v>
      </c>
      <c r="F57" s="2">
        <v>21.8</v>
      </c>
      <c r="G57" s="2">
        <v>10</v>
      </c>
      <c r="H57" s="218">
        <f>(17+13.8+13.34)/3</f>
        <v>14.713333333333333</v>
      </c>
      <c r="I57" s="148"/>
      <c r="M57" s="138"/>
    </row>
    <row r="58" spans="1:13" ht="30">
      <c r="A58" s="124"/>
      <c r="B58" s="295"/>
      <c r="C58" s="140" t="s">
        <v>109</v>
      </c>
      <c r="D58" s="141" t="s">
        <v>63</v>
      </c>
      <c r="E58" s="142" t="s">
        <v>49</v>
      </c>
      <c r="F58" s="2">
        <v>20.5</v>
      </c>
      <c r="G58" s="3">
        <v>10</v>
      </c>
      <c r="H58" s="218">
        <f>(19.6+19.6+19.3)/3</f>
        <v>19.5</v>
      </c>
      <c r="I58" s="148"/>
      <c r="M58" s="149"/>
    </row>
    <row r="59" spans="1:13" ht="30">
      <c r="A59" s="124"/>
      <c r="B59" s="295"/>
      <c r="C59" s="140" t="s">
        <v>40</v>
      </c>
      <c r="D59" s="141" t="s">
        <v>64</v>
      </c>
      <c r="E59" s="142" t="s">
        <v>65</v>
      </c>
      <c r="F59" s="3">
        <v>0.42</v>
      </c>
      <c r="G59" s="3">
        <v>0.12</v>
      </c>
      <c r="H59" s="219">
        <f>(0.19+0.19+0.28)/3</f>
        <v>0.22</v>
      </c>
      <c r="I59" s="148"/>
      <c r="M59" s="138"/>
    </row>
    <row r="60" spans="1:13" ht="30">
      <c r="A60" s="124"/>
      <c r="B60" s="295"/>
      <c r="C60" s="140" t="s">
        <v>110</v>
      </c>
      <c r="D60" s="141" t="s">
        <v>66</v>
      </c>
      <c r="E60" s="142" t="s">
        <v>49</v>
      </c>
      <c r="F60" s="3">
        <v>15.5</v>
      </c>
      <c r="G60" s="3">
        <v>10</v>
      </c>
      <c r="H60" s="219">
        <f>(11.8+10.1+10)/3</f>
        <v>10.633333333333333</v>
      </c>
      <c r="I60" s="148"/>
      <c r="M60" s="138"/>
    </row>
    <row r="61" spans="1:13" ht="30">
      <c r="A61" s="124"/>
      <c r="B61" s="295"/>
      <c r="C61" s="140" t="s">
        <v>51</v>
      </c>
      <c r="D61" s="141" t="s">
        <v>67</v>
      </c>
      <c r="E61" s="142" t="s">
        <v>49</v>
      </c>
      <c r="F61" s="2">
        <v>55</v>
      </c>
      <c r="G61" s="2">
        <v>20</v>
      </c>
      <c r="H61" s="218">
        <f>(38+27+34)/3</f>
        <v>33</v>
      </c>
      <c r="I61" s="148"/>
      <c r="M61" s="138"/>
    </row>
    <row r="62" spans="1:13" ht="30">
      <c r="A62" s="124"/>
      <c r="B62" s="295"/>
      <c r="C62" s="140" t="s">
        <v>52</v>
      </c>
      <c r="D62" s="141" t="s">
        <v>68</v>
      </c>
      <c r="E62" s="142" t="s">
        <v>49</v>
      </c>
      <c r="F62" s="2">
        <v>32</v>
      </c>
      <c r="G62" s="2">
        <v>10</v>
      </c>
      <c r="H62" s="218">
        <f>(18+14+18)/3</f>
        <v>16.666666666666668</v>
      </c>
      <c r="I62" s="148"/>
      <c r="M62" s="138"/>
    </row>
    <row r="63" spans="1:13" ht="30">
      <c r="A63" s="124"/>
      <c r="B63" s="295"/>
      <c r="C63" s="140" t="s">
        <v>38</v>
      </c>
      <c r="D63" s="141" t="s">
        <v>69</v>
      </c>
      <c r="E63" s="142" t="s">
        <v>49</v>
      </c>
      <c r="F63" s="3">
        <v>2.08</v>
      </c>
      <c r="G63" s="3" t="s">
        <v>18</v>
      </c>
      <c r="H63" s="219">
        <v>2.08</v>
      </c>
      <c r="I63" s="148"/>
      <c r="M63" s="138"/>
    </row>
    <row r="64" spans="1:13" ht="19.5" customHeight="1">
      <c r="A64" s="124"/>
      <c r="B64" s="295"/>
      <c r="C64" s="140" t="s">
        <v>53</v>
      </c>
      <c r="D64" s="150">
        <v>1</v>
      </c>
      <c r="E64" s="142" t="s">
        <v>54</v>
      </c>
      <c r="F64" s="3">
        <v>0.4</v>
      </c>
      <c r="G64" s="3" t="s">
        <v>18</v>
      </c>
      <c r="H64" s="219">
        <v>0.4</v>
      </c>
      <c r="I64" s="148"/>
      <c r="M64" s="138"/>
    </row>
    <row r="65" spans="1:13" ht="30">
      <c r="A65" s="124"/>
      <c r="B65" s="295"/>
      <c r="C65" s="140" t="s">
        <v>32</v>
      </c>
      <c r="D65" s="141" t="s">
        <v>71</v>
      </c>
      <c r="E65" s="142" t="s">
        <v>49</v>
      </c>
      <c r="F65" s="3">
        <v>0.04</v>
      </c>
      <c r="G65" s="3" t="s">
        <v>18</v>
      </c>
      <c r="H65" s="219">
        <f>(0.04+0.02+0.02)/3</f>
        <v>2.6666666666666668E-2</v>
      </c>
      <c r="I65" s="148"/>
      <c r="M65" s="138"/>
    </row>
    <row r="66" spans="1:13" ht="18.75" customHeight="1">
      <c r="A66" s="124"/>
      <c r="B66" s="295"/>
      <c r="C66" s="140" t="s">
        <v>55</v>
      </c>
      <c r="D66" s="141">
        <v>6</v>
      </c>
      <c r="E66" s="142" t="s">
        <v>54</v>
      </c>
      <c r="F66" s="3">
        <v>1</v>
      </c>
      <c r="G66" s="3" t="s">
        <v>18</v>
      </c>
      <c r="H66" s="219">
        <v>1</v>
      </c>
      <c r="I66" s="148"/>
      <c r="M66" s="138"/>
    </row>
    <row r="67" spans="1:13" ht="30.75" thickBot="1">
      <c r="A67" s="124"/>
      <c r="B67" s="295"/>
      <c r="C67" s="146" t="s">
        <v>35</v>
      </c>
      <c r="D67" s="141" t="s">
        <v>73</v>
      </c>
      <c r="E67" s="147" t="s">
        <v>54</v>
      </c>
      <c r="F67" s="3">
        <v>5.6</v>
      </c>
      <c r="G67" s="3">
        <v>4</v>
      </c>
      <c r="H67" s="219">
        <f>(4.04+4.02+4.02)/3</f>
        <v>4.0266666666666664</v>
      </c>
      <c r="I67" s="148"/>
      <c r="M67" s="138"/>
    </row>
    <row r="68" spans="1:13" ht="15.75" thickBot="1">
      <c r="A68" s="151"/>
      <c r="B68" s="121"/>
      <c r="C68" s="152"/>
      <c r="D68" s="152"/>
      <c r="E68" s="152"/>
      <c r="F68" s="152"/>
      <c r="G68" s="152"/>
      <c r="H68" s="152"/>
      <c r="I68" s="151"/>
    </row>
    <row r="70" spans="1:13">
      <c r="B70" s="68" t="s">
        <v>99</v>
      </c>
    </row>
  </sheetData>
  <mergeCells count="13">
    <mergeCell ref="B2:H2"/>
    <mergeCell ref="B3:H3"/>
    <mergeCell ref="B4:H4"/>
    <mergeCell ref="B5:D5"/>
    <mergeCell ref="B6:B7"/>
    <mergeCell ref="C6:C7"/>
    <mergeCell ref="E6:E7"/>
    <mergeCell ref="F6:H6"/>
    <mergeCell ref="B8:B19"/>
    <mergeCell ref="B20:B31"/>
    <mergeCell ref="B32:B43"/>
    <mergeCell ref="B44:B55"/>
    <mergeCell ref="B56:B6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874"/>
  <sheetViews>
    <sheetView topLeftCell="A7" workbookViewId="0">
      <selection activeCell="K19" sqref="K19"/>
    </sheetView>
  </sheetViews>
  <sheetFormatPr defaultColWidth="4.140625" defaultRowHeight="15"/>
  <cols>
    <col min="1" max="1" width="6" style="16" customWidth="1"/>
    <col min="2" max="2" width="15.7109375" style="16" customWidth="1"/>
    <col min="3" max="3" width="7.85546875" style="16" customWidth="1"/>
    <col min="4" max="4" width="7.5703125" style="16" customWidth="1"/>
    <col min="5" max="5" width="6.85546875" style="16" customWidth="1"/>
    <col min="6" max="6" width="9.5703125" style="67" customWidth="1"/>
    <col min="7" max="7" width="10.7109375" style="69" customWidth="1"/>
    <col min="8" max="8" width="9.85546875" style="16" customWidth="1"/>
    <col min="9" max="9" width="14.7109375" style="16" customWidth="1"/>
    <col min="10" max="10" width="8" style="16" customWidth="1"/>
    <col min="11" max="11" width="9.5703125" style="16" customWidth="1"/>
    <col min="12" max="12" width="9.42578125" style="16" customWidth="1"/>
    <col min="13" max="13" width="11" style="16" customWidth="1"/>
    <col min="14" max="14" width="11.28515625" style="16" customWidth="1"/>
    <col min="15" max="15" width="8.42578125" style="16" customWidth="1"/>
    <col min="16" max="16384" width="4.140625" style="16"/>
  </cols>
  <sheetData>
    <row r="1" spans="1:13" ht="16.5" thickBot="1">
      <c r="A1" s="313" t="s">
        <v>111</v>
      </c>
      <c r="B1" s="313"/>
      <c r="C1" s="313"/>
      <c r="D1" s="313"/>
      <c r="E1" s="313"/>
      <c r="F1" s="313"/>
      <c r="G1" s="313"/>
      <c r="H1" s="313"/>
      <c r="I1" s="313"/>
    </row>
    <row r="2" spans="1:13" ht="15.75">
      <c r="A2" s="314" t="s">
        <v>112</v>
      </c>
      <c r="B2" s="315"/>
      <c r="C2" s="315"/>
      <c r="D2" s="315"/>
      <c r="E2" s="315"/>
      <c r="F2" s="315"/>
      <c r="G2" s="315"/>
      <c r="H2" s="315"/>
      <c r="I2" s="316"/>
      <c r="J2" s="17"/>
    </row>
    <row r="3" spans="1:13" ht="15.75">
      <c r="A3" s="317" t="s">
        <v>93</v>
      </c>
      <c r="B3" s="318"/>
      <c r="C3" s="318"/>
      <c r="D3" s="318"/>
      <c r="E3" s="318"/>
      <c r="F3" s="319"/>
      <c r="G3" s="18"/>
      <c r="H3" s="19"/>
      <c r="I3" s="20"/>
      <c r="J3" s="17"/>
      <c r="K3" s="21"/>
      <c r="L3" s="21"/>
      <c r="M3" s="21"/>
    </row>
    <row r="4" spans="1:13">
      <c r="A4" s="320" t="s">
        <v>92</v>
      </c>
      <c r="B4" s="323" t="s">
        <v>3</v>
      </c>
      <c r="C4" s="323" t="s">
        <v>91</v>
      </c>
      <c r="D4" s="323" t="s">
        <v>4</v>
      </c>
      <c r="E4" s="323" t="s">
        <v>5</v>
      </c>
      <c r="F4" s="328" t="s">
        <v>6</v>
      </c>
      <c r="G4" s="331" t="s">
        <v>90</v>
      </c>
      <c r="H4" s="323" t="s">
        <v>89</v>
      </c>
      <c r="I4" s="334"/>
      <c r="J4" s="17"/>
      <c r="K4" s="21"/>
      <c r="L4" s="21"/>
      <c r="M4" s="306"/>
    </row>
    <row r="5" spans="1:13">
      <c r="A5" s="321"/>
      <c r="B5" s="324"/>
      <c r="C5" s="324"/>
      <c r="D5" s="326"/>
      <c r="E5" s="326"/>
      <c r="F5" s="329"/>
      <c r="G5" s="332"/>
      <c r="H5" s="324"/>
      <c r="I5" s="335"/>
      <c r="J5" s="17"/>
      <c r="K5" s="21"/>
      <c r="L5" s="21"/>
      <c r="M5" s="306"/>
    </row>
    <row r="6" spans="1:13">
      <c r="A6" s="322"/>
      <c r="B6" s="325"/>
      <c r="C6" s="325"/>
      <c r="D6" s="327"/>
      <c r="E6" s="327"/>
      <c r="F6" s="330"/>
      <c r="G6" s="332"/>
      <c r="H6" s="324"/>
      <c r="I6" s="335"/>
      <c r="J6" s="17"/>
      <c r="K6" s="21"/>
      <c r="L6" s="21"/>
      <c r="M6" s="306"/>
    </row>
    <row r="7" spans="1:13" ht="15.75">
      <c r="A7" s="22"/>
      <c r="B7" s="23"/>
      <c r="C7" s="23"/>
      <c r="D7" s="24"/>
      <c r="E7" s="24"/>
      <c r="F7" s="25"/>
      <c r="G7" s="333"/>
      <c r="H7" s="26" t="s">
        <v>79</v>
      </c>
      <c r="I7" s="27" t="s">
        <v>88</v>
      </c>
      <c r="J7" s="17"/>
      <c r="K7" s="21"/>
      <c r="L7" s="21"/>
      <c r="M7" s="21"/>
    </row>
    <row r="8" spans="1:13" ht="15.75">
      <c r="A8" s="28">
        <v>1</v>
      </c>
      <c r="B8" s="29" t="s">
        <v>7</v>
      </c>
      <c r="C8" s="172">
        <v>91</v>
      </c>
      <c r="D8" s="173">
        <v>7.5</v>
      </c>
      <c r="E8" s="173">
        <v>6</v>
      </c>
      <c r="F8" s="174">
        <f>(7+7+5.9)/3</f>
        <v>6.6333333333333329</v>
      </c>
      <c r="G8" s="30" t="s">
        <v>8</v>
      </c>
      <c r="H8" s="31" t="s">
        <v>87</v>
      </c>
      <c r="I8" s="32" t="s">
        <v>87</v>
      </c>
      <c r="J8" s="17"/>
      <c r="K8" s="33"/>
      <c r="L8" s="21"/>
      <c r="M8" s="21"/>
    </row>
    <row r="9" spans="1:13" ht="15.75">
      <c r="A9" s="28">
        <v>2</v>
      </c>
      <c r="B9" s="29" t="s">
        <v>86</v>
      </c>
      <c r="C9" s="172">
        <v>91</v>
      </c>
      <c r="D9" s="173">
        <v>5</v>
      </c>
      <c r="E9" s="173">
        <v>2.2000000000000002</v>
      </c>
      <c r="F9" s="175">
        <f>(3+3.2+2.5)/3</f>
        <v>2.9</v>
      </c>
      <c r="G9" s="34">
        <v>5</v>
      </c>
      <c r="H9" s="178">
        <v>1.99</v>
      </c>
      <c r="I9" s="35">
        <v>2</v>
      </c>
      <c r="J9" s="17"/>
      <c r="K9" s="36"/>
      <c r="L9" s="37"/>
      <c r="M9" s="21"/>
    </row>
    <row r="10" spans="1:13" ht="15.75">
      <c r="A10" s="28">
        <v>3</v>
      </c>
      <c r="B10" s="29" t="s">
        <v>85</v>
      </c>
      <c r="C10" s="172">
        <v>91</v>
      </c>
      <c r="D10" s="172" t="s">
        <v>9</v>
      </c>
      <c r="E10" s="172" t="s">
        <v>9</v>
      </c>
      <c r="F10" s="176" t="s">
        <v>9</v>
      </c>
      <c r="G10" s="34">
        <v>0.5</v>
      </c>
      <c r="H10" s="177">
        <v>7.0000000000000007E-2</v>
      </c>
      <c r="I10" s="38">
        <v>0.2</v>
      </c>
      <c r="J10" s="17"/>
      <c r="K10" s="36"/>
      <c r="L10" s="37"/>
      <c r="M10" s="21"/>
    </row>
    <row r="11" spans="1:13" ht="15.75">
      <c r="A11" s="28">
        <v>4</v>
      </c>
      <c r="B11" s="29" t="s">
        <v>84</v>
      </c>
      <c r="C11" s="172">
        <v>91</v>
      </c>
      <c r="D11" s="177">
        <v>0.26</v>
      </c>
      <c r="E11" s="177">
        <v>0.01</v>
      </c>
      <c r="F11" s="175">
        <f>(0.1+0.17+0.1)/3</f>
        <v>0.12333333333333334</v>
      </c>
      <c r="G11" s="39">
        <v>0.35</v>
      </c>
      <c r="H11" s="177">
        <v>0.09</v>
      </c>
      <c r="I11" s="38">
        <v>0.14000000000000001</v>
      </c>
      <c r="J11" s="17"/>
      <c r="K11" s="36"/>
      <c r="L11" s="37"/>
    </row>
    <row r="12" spans="1:13" ht="15.75">
      <c r="A12" s="28">
        <v>5</v>
      </c>
      <c r="B12" s="29" t="s">
        <v>83</v>
      </c>
      <c r="C12" s="172">
        <v>91</v>
      </c>
      <c r="D12" s="173">
        <v>17</v>
      </c>
      <c r="E12" s="173">
        <v>9</v>
      </c>
      <c r="F12" s="174">
        <f>(11.1+11.4+13.9)/3</f>
        <v>12.133333333333333</v>
      </c>
      <c r="G12" s="40">
        <v>20</v>
      </c>
      <c r="H12" s="177">
        <v>7.1</v>
      </c>
      <c r="I12" s="41">
        <v>8</v>
      </c>
      <c r="J12" s="17"/>
      <c r="K12" s="36"/>
      <c r="L12" s="37"/>
    </row>
    <row r="13" spans="1:13" ht="15.75">
      <c r="A13" s="28">
        <v>6</v>
      </c>
      <c r="B13" s="29" t="s">
        <v>10</v>
      </c>
      <c r="C13" s="172">
        <v>91</v>
      </c>
      <c r="D13" s="173">
        <v>96</v>
      </c>
      <c r="E13" s="173">
        <v>29</v>
      </c>
      <c r="F13" s="174">
        <f>(55.2+69+50)/3</f>
        <v>58.066666666666663</v>
      </c>
      <c r="G13" s="40">
        <v>125</v>
      </c>
      <c r="H13" s="173">
        <v>39.6</v>
      </c>
      <c r="I13" s="41">
        <v>50</v>
      </c>
      <c r="J13" s="17"/>
      <c r="K13" s="36"/>
      <c r="L13" s="37"/>
    </row>
    <row r="14" spans="1:13" ht="15.75">
      <c r="A14" s="28">
        <v>7</v>
      </c>
      <c r="B14" s="29" t="s">
        <v>11</v>
      </c>
      <c r="C14" s="172">
        <v>91</v>
      </c>
      <c r="D14" s="173">
        <v>15</v>
      </c>
      <c r="E14" s="173">
        <v>8</v>
      </c>
      <c r="F14" s="175">
        <f>(7.8+8.6+9.6)/3</f>
        <v>8.6666666666666661</v>
      </c>
      <c r="G14" s="40">
        <v>15</v>
      </c>
      <c r="H14" s="177">
        <v>5.6</v>
      </c>
      <c r="I14" s="41">
        <v>6</v>
      </c>
      <c r="J14" s="17"/>
      <c r="K14" s="36"/>
      <c r="L14" s="37"/>
    </row>
    <row r="15" spans="1:13" ht="15.75">
      <c r="A15" s="28">
        <v>8</v>
      </c>
      <c r="B15" s="29" t="s">
        <v>20</v>
      </c>
      <c r="C15" s="172">
        <v>91</v>
      </c>
      <c r="D15" s="172" t="s">
        <v>21</v>
      </c>
      <c r="E15" s="172" t="s">
        <v>21</v>
      </c>
      <c r="F15" s="174" t="s">
        <v>21</v>
      </c>
      <c r="G15" s="40">
        <v>0.2</v>
      </c>
      <c r="H15" s="177">
        <v>0.01</v>
      </c>
      <c r="I15" s="42">
        <v>0.08</v>
      </c>
      <c r="J15" s="17"/>
      <c r="K15" s="36"/>
      <c r="L15" s="37"/>
    </row>
    <row r="16" spans="1:13" s="51" customFormat="1" ht="15.75">
      <c r="A16" s="43">
        <v>9</v>
      </c>
      <c r="B16" s="44" t="s">
        <v>27</v>
      </c>
      <c r="C16" s="179">
        <v>3</v>
      </c>
      <c r="D16" s="180"/>
      <c r="E16" s="180"/>
      <c r="F16" s="181">
        <f>(1.95+2.15+1.85)/3</f>
        <v>1.9833333333333332</v>
      </c>
      <c r="G16" s="46">
        <v>15</v>
      </c>
      <c r="H16" s="191">
        <v>1.36</v>
      </c>
      <c r="I16" s="47">
        <v>6</v>
      </c>
      <c r="J16" s="48"/>
      <c r="K16" s="49"/>
      <c r="L16" s="50"/>
    </row>
    <row r="17" spans="1:12" ht="15.75">
      <c r="A17" s="52">
        <v>10</v>
      </c>
      <c r="B17" s="29" t="s">
        <v>30</v>
      </c>
      <c r="C17" s="172">
        <v>3</v>
      </c>
      <c r="D17" s="182"/>
      <c r="E17" s="182"/>
      <c r="F17" s="175">
        <v>0</v>
      </c>
      <c r="G17" s="40">
        <v>0.1</v>
      </c>
      <c r="H17" s="177">
        <f t="shared" ref="H17:H25" si="0">L17</f>
        <v>0</v>
      </c>
      <c r="I17" s="42">
        <v>0.04</v>
      </c>
      <c r="J17" s="17"/>
      <c r="K17" s="36"/>
      <c r="L17" s="37"/>
    </row>
    <row r="18" spans="1:12" ht="15.75">
      <c r="A18" s="52">
        <v>11</v>
      </c>
      <c r="B18" s="29" t="s">
        <v>31</v>
      </c>
      <c r="C18" s="172">
        <v>3</v>
      </c>
      <c r="D18" s="182"/>
      <c r="E18" s="182"/>
      <c r="F18" s="183">
        <f>(0.053+0.062+0.055)/3</f>
        <v>5.6666666666666664E-2</v>
      </c>
      <c r="G18" s="40">
        <v>2</v>
      </c>
      <c r="H18" s="192">
        <v>0.04</v>
      </c>
      <c r="I18" s="41">
        <v>0.8</v>
      </c>
      <c r="J18" s="17"/>
      <c r="K18" s="36"/>
      <c r="L18" s="37"/>
    </row>
    <row r="19" spans="1:12" ht="15.75">
      <c r="A19" s="52">
        <v>12</v>
      </c>
      <c r="B19" s="29" t="s">
        <v>32</v>
      </c>
      <c r="C19" s="172">
        <v>3</v>
      </c>
      <c r="D19" s="182"/>
      <c r="E19" s="182"/>
      <c r="F19" s="183">
        <f>(0.042+0.028+0.032)/3</f>
        <v>3.4000000000000002E-2</v>
      </c>
      <c r="G19" s="40">
        <v>0.1</v>
      </c>
      <c r="H19" s="193">
        <v>2.3E-2</v>
      </c>
      <c r="I19" s="42">
        <v>0.04</v>
      </c>
      <c r="J19" s="17"/>
      <c r="K19" s="36"/>
    </row>
    <row r="20" spans="1:12" ht="15.75">
      <c r="A20" s="52">
        <v>13</v>
      </c>
      <c r="B20" s="29" t="s">
        <v>34</v>
      </c>
      <c r="C20" s="172">
        <v>3</v>
      </c>
      <c r="D20" s="182"/>
      <c r="E20" s="182"/>
      <c r="F20" s="183">
        <f>(0.055+0.066+0.061)/3</f>
        <v>6.0666666666666667E-2</v>
      </c>
      <c r="G20" s="40">
        <v>5</v>
      </c>
      <c r="H20" s="192">
        <v>0.04</v>
      </c>
      <c r="I20" s="41">
        <v>2</v>
      </c>
      <c r="J20" s="17"/>
      <c r="K20" s="36"/>
    </row>
    <row r="21" spans="1:12" ht="15.75">
      <c r="A21" s="52">
        <v>14</v>
      </c>
      <c r="B21" s="29" t="s">
        <v>35</v>
      </c>
      <c r="C21" s="172">
        <v>3</v>
      </c>
      <c r="D21" s="182"/>
      <c r="E21" s="182"/>
      <c r="F21" s="183">
        <f>(0.067+0.059+0.055)/3</f>
        <v>6.0333333333333329E-2</v>
      </c>
      <c r="G21" s="40">
        <v>1</v>
      </c>
      <c r="H21" s="192">
        <v>0.04</v>
      </c>
      <c r="I21" s="41">
        <v>0.4</v>
      </c>
      <c r="J21" s="17"/>
      <c r="K21" s="36"/>
    </row>
    <row r="22" spans="1:12" ht="15.75">
      <c r="A22" s="52">
        <v>15</v>
      </c>
      <c r="B22" s="29" t="s">
        <v>36</v>
      </c>
      <c r="C22" s="172">
        <v>3</v>
      </c>
      <c r="D22" s="182"/>
      <c r="E22" s="182"/>
      <c r="F22" s="175">
        <f>(0.059+0.061+0.063)/3</f>
        <v>6.0999999999999999E-2</v>
      </c>
      <c r="G22" s="40">
        <v>1</v>
      </c>
      <c r="H22" s="193">
        <v>4.2000000000000003E-2</v>
      </c>
      <c r="I22" s="41">
        <v>0.4</v>
      </c>
      <c r="J22" s="17"/>
      <c r="K22" s="36"/>
    </row>
    <row r="23" spans="1:12" s="51" customFormat="1" ht="15.75">
      <c r="A23" s="53">
        <v>16</v>
      </c>
      <c r="B23" s="54" t="s">
        <v>38</v>
      </c>
      <c r="C23" s="184">
        <v>3</v>
      </c>
      <c r="D23" s="185"/>
      <c r="E23" s="185"/>
      <c r="F23" s="181">
        <f>(0.001+0.0002+0.0001)/3</f>
        <v>4.3333333333333337E-4</v>
      </c>
      <c r="G23" s="55">
        <v>0.1</v>
      </c>
      <c r="H23" s="194">
        <v>0</v>
      </c>
      <c r="I23" s="56">
        <v>0.04</v>
      </c>
      <c r="J23" s="48"/>
      <c r="K23" s="49"/>
    </row>
    <row r="24" spans="1:12" s="51" customFormat="1" ht="15.75">
      <c r="A24" s="45">
        <v>17</v>
      </c>
      <c r="B24" s="57" t="s">
        <v>39</v>
      </c>
      <c r="C24" s="179">
        <v>3</v>
      </c>
      <c r="D24" s="186"/>
      <c r="E24" s="186"/>
      <c r="F24" s="187">
        <f>(0.001+0.0005+0.0003)/3</f>
        <v>5.9999999999999995E-4</v>
      </c>
      <c r="G24" s="46">
        <v>0.2</v>
      </c>
      <c r="H24" s="195">
        <v>4.0000000000000002E-4</v>
      </c>
      <c r="I24" s="58">
        <v>0.08</v>
      </c>
      <c r="J24" s="48"/>
      <c r="K24" s="59"/>
    </row>
    <row r="25" spans="1:12" ht="15.75">
      <c r="A25" s="60">
        <v>18</v>
      </c>
      <c r="B25" s="61" t="s">
        <v>33</v>
      </c>
      <c r="C25" s="188">
        <v>3</v>
      </c>
      <c r="D25" s="189"/>
      <c r="E25" s="189"/>
      <c r="F25" s="187" t="s">
        <v>18</v>
      </c>
      <c r="G25" s="62">
        <v>0.01</v>
      </c>
      <c r="H25" s="178">
        <f t="shared" si="0"/>
        <v>0</v>
      </c>
      <c r="I25" s="63">
        <v>4.0000000000000001E-3</v>
      </c>
      <c r="J25" s="17"/>
      <c r="K25" s="36"/>
    </row>
    <row r="26" spans="1:12" ht="15.75">
      <c r="A26" s="64">
        <v>19</v>
      </c>
      <c r="B26" s="44" t="s">
        <v>37</v>
      </c>
      <c r="C26" s="179">
        <v>3</v>
      </c>
      <c r="D26" s="186"/>
      <c r="E26" s="186"/>
      <c r="F26" s="187" t="s">
        <v>18</v>
      </c>
      <c r="G26" s="40">
        <v>0.2</v>
      </c>
      <c r="H26" s="196">
        <v>0</v>
      </c>
      <c r="I26" s="41">
        <v>0.8</v>
      </c>
      <c r="J26" s="17"/>
      <c r="K26" s="36"/>
    </row>
    <row r="27" spans="1:12" ht="15.75">
      <c r="A27" s="65">
        <v>20</v>
      </c>
      <c r="B27" s="44" t="s">
        <v>28</v>
      </c>
      <c r="C27" s="179">
        <v>3</v>
      </c>
      <c r="D27" s="179"/>
      <c r="E27" s="179"/>
      <c r="F27" s="190">
        <f>(21.4+21.4+15.3)/3</f>
        <v>19.366666666666664</v>
      </c>
      <c r="G27" s="40">
        <v>40</v>
      </c>
      <c r="H27" s="177">
        <v>13.31</v>
      </c>
      <c r="I27" s="41">
        <v>16</v>
      </c>
      <c r="J27" s="17"/>
      <c r="K27" s="36"/>
      <c r="L27" s="37"/>
    </row>
    <row r="28" spans="1:12" ht="15.75">
      <c r="A28" s="65">
        <v>21</v>
      </c>
      <c r="B28" s="44" t="s">
        <v>29</v>
      </c>
      <c r="C28" s="179">
        <v>3</v>
      </c>
      <c r="D28" s="179"/>
      <c r="E28" s="179"/>
      <c r="F28" s="190">
        <f>(1+0.8+2.4)/3</f>
        <v>1.4000000000000001</v>
      </c>
      <c r="G28" s="40">
        <v>3</v>
      </c>
      <c r="H28" s="177">
        <v>0.96</v>
      </c>
      <c r="I28" s="41">
        <v>1.2</v>
      </c>
      <c r="J28" s="17"/>
      <c r="K28" s="36"/>
      <c r="L28" s="37"/>
    </row>
    <row r="29" spans="1:12">
      <c r="A29" s="307" t="s">
        <v>82</v>
      </c>
      <c r="B29" s="308"/>
      <c r="C29" s="308"/>
      <c r="D29" s="308"/>
      <c r="E29" s="308"/>
      <c r="F29" s="308"/>
      <c r="G29" s="308"/>
      <c r="H29" s="308"/>
      <c r="I29" s="308"/>
    </row>
    <row r="30" spans="1:12">
      <c r="A30" s="309"/>
      <c r="B30" s="309"/>
      <c r="C30" s="309"/>
      <c r="D30" s="309"/>
      <c r="E30" s="309"/>
      <c r="F30" s="309"/>
      <c r="G30" s="309"/>
      <c r="H30" s="309"/>
      <c r="I30" s="309"/>
      <c r="J30" s="66"/>
    </row>
    <row r="31" spans="1:12">
      <c r="A31" s="310" t="s">
        <v>98</v>
      </c>
      <c r="B31" s="311"/>
      <c r="C31" s="311"/>
      <c r="D31" s="311"/>
      <c r="E31" s="311"/>
      <c r="F31" s="311"/>
      <c r="G31" s="311"/>
      <c r="H31" s="311"/>
      <c r="I31" s="311"/>
    </row>
    <row r="32" spans="1:12">
      <c r="A32" s="312"/>
      <c r="B32" s="312"/>
      <c r="C32" s="312"/>
      <c r="D32" s="312"/>
      <c r="E32" s="312"/>
      <c r="F32" s="312"/>
      <c r="G32" s="312"/>
      <c r="H32" s="312"/>
      <c r="I32" s="312"/>
    </row>
    <row r="33" spans="1:9">
      <c r="A33" s="310" t="s">
        <v>94</v>
      </c>
      <c r="B33" s="311"/>
      <c r="C33" s="311"/>
      <c r="D33" s="311"/>
      <c r="E33" s="311"/>
      <c r="F33" s="311"/>
      <c r="G33" s="311"/>
      <c r="H33" s="311"/>
      <c r="I33" s="311"/>
    </row>
    <row r="34" spans="1:9">
      <c r="A34" s="312"/>
      <c r="B34" s="312"/>
      <c r="C34" s="312"/>
      <c r="D34" s="312"/>
      <c r="E34" s="312"/>
      <c r="F34" s="312"/>
      <c r="G34" s="312"/>
      <c r="H34" s="312"/>
      <c r="I34" s="312"/>
    </row>
    <row r="35" spans="1:9">
      <c r="G35" s="68"/>
    </row>
    <row r="36" spans="1:9">
      <c r="G36" s="68"/>
    </row>
    <row r="37" spans="1:9">
      <c r="G37" s="68"/>
    </row>
    <row r="38" spans="1:9">
      <c r="G38" s="68"/>
    </row>
    <row r="39" spans="1:9">
      <c r="G39" s="68"/>
    </row>
    <row r="40" spans="1:9">
      <c r="G40" s="68"/>
    </row>
    <row r="41" spans="1:9">
      <c r="G41" s="68"/>
    </row>
    <row r="42" spans="1:9">
      <c r="G42" s="68"/>
    </row>
    <row r="43" spans="1:9">
      <c r="G43" s="68"/>
    </row>
    <row r="44" spans="1:9">
      <c r="G44" s="68"/>
    </row>
    <row r="45" spans="1:9">
      <c r="G45" s="68"/>
    </row>
    <row r="46" spans="1:9">
      <c r="G46" s="68"/>
    </row>
    <row r="47" spans="1:9">
      <c r="G47" s="68"/>
    </row>
    <row r="48" spans="1:9">
      <c r="G48" s="68"/>
    </row>
    <row r="49" spans="7:7">
      <c r="G49" s="68"/>
    </row>
    <row r="50" spans="7:7">
      <c r="G50" s="68"/>
    </row>
    <row r="51" spans="7:7">
      <c r="G51" s="68"/>
    </row>
    <row r="52" spans="7:7">
      <c r="G52" s="68"/>
    </row>
    <row r="53" spans="7:7">
      <c r="G53" s="68"/>
    </row>
    <row r="54" spans="7:7">
      <c r="G54" s="68"/>
    </row>
    <row r="55" spans="7:7">
      <c r="G55" s="68"/>
    </row>
    <row r="56" spans="7:7">
      <c r="G56" s="68"/>
    </row>
    <row r="57" spans="7:7">
      <c r="G57" s="68"/>
    </row>
    <row r="58" spans="7:7">
      <c r="G58" s="68"/>
    </row>
    <row r="59" spans="7:7">
      <c r="G59" s="68"/>
    </row>
    <row r="60" spans="7:7">
      <c r="G60" s="68"/>
    </row>
    <row r="61" spans="7:7">
      <c r="G61" s="68"/>
    </row>
    <row r="62" spans="7:7">
      <c r="G62" s="68"/>
    </row>
    <row r="63" spans="7:7">
      <c r="G63" s="68"/>
    </row>
    <row r="64" spans="7:7">
      <c r="G64" s="68"/>
    </row>
    <row r="65" spans="7:7">
      <c r="G65" s="68"/>
    </row>
    <row r="66" spans="7:7">
      <c r="G66" s="68"/>
    </row>
    <row r="67" spans="7:7">
      <c r="G67" s="68"/>
    </row>
    <row r="68" spans="7:7">
      <c r="G68" s="68"/>
    </row>
    <row r="69" spans="7:7">
      <c r="G69" s="68"/>
    </row>
    <row r="70" spans="7:7">
      <c r="G70" s="68"/>
    </row>
    <row r="71" spans="7:7">
      <c r="G71" s="68"/>
    </row>
    <row r="72" spans="7:7">
      <c r="G72" s="68"/>
    </row>
    <row r="73" spans="7:7">
      <c r="G73" s="68"/>
    </row>
    <row r="74" spans="7:7">
      <c r="G74" s="68"/>
    </row>
    <row r="75" spans="7:7">
      <c r="G75" s="68"/>
    </row>
    <row r="76" spans="7:7">
      <c r="G76" s="68"/>
    </row>
    <row r="77" spans="7:7">
      <c r="G77" s="68"/>
    </row>
    <row r="78" spans="7:7">
      <c r="G78" s="68"/>
    </row>
    <row r="79" spans="7:7">
      <c r="G79" s="68"/>
    </row>
    <row r="80" spans="7:7">
      <c r="G80" s="68"/>
    </row>
    <row r="81" spans="7:7">
      <c r="G81" s="68"/>
    </row>
    <row r="82" spans="7:7">
      <c r="G82" s="68"/>
    </row>
    <row r="83" spans="7:7">
      <c r="G83" s="68"/>
    </row>
    <row r="84" spans="7:7">
      <c r="G84" s="68"/>
    </row>
    <row r="85" spans="7:7">
      <c r="G85" s="68"/>
    </row>
    <row r="86" spans="7:7">
      <c r="G86" s="68"/>
    </row>
    <row r="87" spans="7:7">
      <c r="G87" s="68"/>
    </row>
    <row r="88" spans="7:7">
      <c r="G88" s="68"/>
    </row>
    <row r="89" spans="7:7">
      <c r="G89" s="68"/>
    </row>
    <row r="90" spans="7:7">
      <c r="G90" s="68"/>
    </row>
    <row r="91" spans="7:7">
      <c r="G91" s="68"/>
    </row>
    <row r="92" spans="7:7">
      <c r="G92" s="68"/>
    </row>
    <row r="93" spans="7:7">
      <c r="G93" s="68"/>
    </row>
    <row r="94" spans="7:7">
      <c r="G94" s="68"/>
    </row>
    <row r="95" spans="7:7">
      <c r="G95" s="68"/>
    </row>
    <row r="96" spans="7:7">
      <c r="G96" s="68"/>
    </row>
    <row r="97" spans="7:7">
      <c r="G97" s="68"/>
    </row>
    <row r="98" spans="7:7">
      <c r="G98" s="68"/>
    </row>
    <row r="99" spans="7:7">
      <c r="G99" s="68"/>
    </row>
    <row r="100" spans="7:7">
      <c r="G100" s="68"/>
    </row>
    <row r="101" spans="7:7">
      <c r="G101" s="68"/>
    </row>
    <row r="102" spans="7:7">
      <c r="G102" s="68"/>
    </row>
    <row r="103" spans="7:7">
      <c r="G103" s="68"/>
    </row>
    <row r="104" spans="7:7">
      <c r="G104" s="68"/>
    </row>
    <row r="105" spans="7:7">
      <c r="G105" s="68"/>
    </row>
    <row r="106" spans="7:7">
      <c r="G106" s="68"/>
    </row>
    <row r="107" spans="7:7">
      <c r="G107" s="68"/>
    </row>
    <row r="108" spans="7:7">
      <c r="G108" s="68"/>
    </row>
    <row r="109" spans="7:7">
      <c r="G109" s="68"/>
    </row>
    <row r="110" spans="7:7">
      <c r="G110" s="68"/>
    </row>
    <row r="111" spans="7:7">
      <c r="G111" s="68"/>
    </row>
    <row r="112" spans="7:7">
      <c r="G112" s="68"/>
    </row>
    <row r="113" spans="7:7">
      <c r="G113" s="68"/>
    </row>
    <row r="114" spans="7:7">
      <c r="G114" s="68"/>
    </row>
    <row r="115" spans="7:7">
      <c r="G115" s="68"/>
    </row>
    <row r="116" spans="7:7">
      <c r="G116" s="68"/>
    </row>
    <row r="117" spans="7:7">
      <c r="G117" s="68"/>
    </row>
    <row r="118" spans="7:7">
      <c r="G118" s="68"/>
    </row>
    <row r="119" spans="7:7">
      <c r="G119" s="68"/>
    </row>
    <row r="120" spans="7:7">
      <c r="G120" s="68"/>
    </row>
    <row r="121" spans="7:7">
      <c r="G121" s="68"/>
    </row>
    <row r="122" spans="7:7">
      <c r="G122" s="68"/>
    </row>
    <row r="123" spans="7:7">
      <c r="G123" s="68"/>
    </row>
    <row r="124" spans="7:7">
      <c r="G124" s="68"/>
    </row>
    <row r="125" spans="7:7">
      <c r="G125" s="68"/>
    </row>
    <row r="126" spans="7:7">
      <c r="G126" s="68"/>
    </row>
    <row r="127" spans="7:7">
      <c r="G127" s="68"/>
    </row>
    <row r="128" spans="7:7">
      <c r="G128" s="68"/>
    </row>
    <row r="129" spans="7:7">
      <c r="G129" s="68"/>
    </row>
    <row r="130" spans="7:7">
      <c r="G130" s="68"/>
    </row>
    <row r="131" spans="7:7">
      <c r="G131" s="68"/>
    </row>
    <row r="132" spans="7:7">
      <c r="G132" s="68"/>
    </row>
    <row r="133" spans="7:7">
      <c r="G133" s="68"/>
    </row>
    <row r="134" spans="7:7">
      <c r="G134" s="68"/>
    </row>
    <row r="135" spans="7:7">
      <c r="G135" s="68"/>
    </row>
    <row r="136" spans="7:7">
      <c r="G136" s="68"/>
    </row>
    <row r="137" spans="7:7">
      <c r="G137" s="68"/>
    </row>
    <row r="138" spans="7:7">
      <c r="G138" s="68"/>
    </row>
    <row r="139" spans="7:7">
      <c r="G139" s="68"/>
    </row>
    <row r="140" spans="7:7">
      <c r="G140" s="68"/>
    </row>
    <row r="141" spans="7:7">
      <c r="G141" s="68"/>
    </row>
    <row r="142" spans="7:7">
      <c r="G142" s="68"/>
    </row>
    <row r="143" spans="7:7">
      <c r="G143" s="68"/>
    </row>
    <row r="144" spans="7:7">
      <c r="G144" s="68"/>
    </row>
    <row r="145" spans="7:7">
      <c r="G145" s="68"/>
    </row>
    <row r="146" spans="7:7">
      <c r="G146" s="68"/>
    </row>
    <row r="147" spans="7:7">
      <c r="G147" s="68"/>
    </row>
    <row r="148" spans="7:7">
      <c r="G148" s="68"/>
    </row>
    <row r="149" spans="7:7">
      <c r="G149" s="68"/>
    </row>
    <row r="150" spans="7:7">
      <c r="G150" s="68"/>
    </row>
    <row r="151" spans="7:7">
      <c r="G151" s="68"/>
    </row>
    <row r="152" spans="7:7">
      <c r="G152" s="68"/>
    </row>
    <row r="153" spans="7:7">
      <c r="G153" s="68"/>
    </row>
    <row r="154" spans="7:7">
      <c r="G154" s="68"/>
    </row>
    <row r="155" spans="7:7">
      <c r="G155" s="68"/>
    </row>
    <row r="156" spans="7:7">
      <c r="G156" s="68"/>
    </row>
    <row r="157" spans="7:7">
      <c r="G157" s="68"/>
    </row>
    <row r="158" spans="7:7">
      <c r="G158" s="68"/>
    </row>
    <row r="159" spans="7:7">
      <c r="G159" s="68"/>
    </row>
    <row r="160" spans="7:7">
      <c r="G160" s="68"/>
    </row>
    <row r="161" spans="7:7">
      <c r="G161" s="68"/>
    </row>
    <row r="162" spans="7:7">
      <c r="G162" s="68"/>
    </row>
    <row r="163" spans="7:7">
      <c r="G163" s="68"/>
    </row>
    <row r="164" spans="7:7">
      <c r="G164" s="68"/>
    </row>
    <row r="165" spans="7:7">
      <c r="G165" s="68"/>
    </row>
    <row r="166" spans="7:7">
      <c r="G166" s="68"/>
    </row>
    <row r="167" spans="7:7">
      <c r="G167" s="68"/>
    </row>
    <row r="168" spans="7:7">
      <c r="G168" s="68"/>
    </row>
    <row r="169" spans="7:7">
      <c r="G169" s="68"/>
    </row>
    <row r="170" spans="7:7">
      <c r="G170" s="68"/>
    </row>
    <row r="171" spans="7:7">
      <c r="G171" s="68"/>
    </row>
    <row r="172" spans="7:7">
      <c r="G172" s="68"/>
    </row>
    <row r="173" spans="7:7">
      <c r="G173" s="68"/>
    </row>
    <row r="174" spans="7:7">
      <c r="G174" s="68"/>
    </row>
    <row r="175" spans="7:7">
      <c r="G175" s="68"/>
    </row>
    <row r="176" spans="7:7">
      <c r="G176" s="68"/>
    </row>
    <row r="177" spans="7:7">
      <c r="G177" s="68"/>
    </row>
    <row r="178" spans="7:7">
      <c r="G178" s="68"/>
    </row>
    <row r="179" spans="7:7">
      <c r="G179" s="68"/>
    </row>
    <row r="180" spans="7:7">
      <c r="G180" s="68"/>
    </row>
    <row r="181" spans="7:7">
      <c r="G181" s="68"/>
    </row>
    <row r="182" spans="7:7">
      <c r="G182" s="68"/>
    </row>
    <row r="183" spans="7:7">
      <c r="G183" s="68"/>
    </row>
    <row r="184" spans="7:7">
      <c r="G184" s="68"/>
    </row>
    <row r="185" spans="7:7">
      <c r="G185" s="68"/>
    </row>
    <row r="186" spans="7:7">
      <c r="G186" s="68"/>
    </row>
    <row r="187" spans="7:7">
      <c r="G187" s="68"/>
    </row>
    <row r="188" spans="7:7">
      <c r="G188" s="68"/>
    </row>
    <row r="189" spans="7:7">
      <c r="G189" s="68"/>
    </row>
    <row r="190" spans="7:7">
      <c r="G190" s="68"/>
    </row>
    <row r="191" spans="7:7">
      <c r="G191" s="68"/>
    </row>
    <row r="192" spans="7:7">
      <c r="G192" s="68"/>
    </row>
    <row r="193" spans="7:7">
      <c r="G193" s="68"/>
    </row>
    <row r="194" spans="7:7">
      <c r="G194" s="68"/>
    </row>
    <row r="195" spans="7:7">
      <c r="G195" s="68"/>
    </row>
    <row r="196" spans="7:7">
      <c r="G196" s="68"/>
    </row>
    <row r="197" spans="7:7">
      <c r="G197" s="68"/>
    </row>
    <row r="198" spans="7:7">
      <c r="G198" s="68"/>
    </row>
    <row r="199" spans="7:7">
      <c r="G199" s="68"/>
    </row>
    <row r="200" spans="7:7">
      <c r="G200" s="68"/>
    </row>
    <row r="201" spans="7:7">
      <c r="G201" s="68"/>
    </row>
    <row r="202" spans="7:7">
      <c r="G202" s="68"/>
    </row>
    <row r="203" spans="7:7">
      <c r="G203" s="68"/>
    </row>
    <row r="204" spans="7:7">
      <c r="G204" s="68"/>
    </row>
    <row r="205" spans="7:7">
      <c r="G205" s="68"/>
    </row>
    <row r="206" spans="7:7">
      <c r="G206" s="68"/>
    </row>
    <row r="207" spans="7:7">
      <c r="G207" s="68"/>
    </row>
    <row r="208" spans="7:7">
      <c r="G208" s="68"/>
    </row>
    <row r="209" spans="7:7">
      <c r="G209" s="68"/>
    </row>
    <row r="210" spans="7:7">
      <c r="G210" s="68"/>
    </row>
    <row r="211" spans="7:7">
      <c r="G211" s="68"/>
    </row>
    <row r="212" spans="7:7">
      <c r="G212" s="68"/>
    </row>
    <row r="213" spans="7:7">
      <c r="G213" s="68"/>
    </row>
    <row r="214" spans="7:7">
      <c r="G214" s="68"/>
    </row>
    <row r="215" spans="7:7">
      <c r="G215" s="68"/>
    </row>
    <row r="216" spans="7:7">
      <c r="G216" s="68"/>
    </row>
    <row r="217" spans="7:7">
      <c r="G217" s="68"/>
    </row>
    <row r="218" spans="7:7">
      <c r="G218" s="68"/>
    </row>
    <row r="219" spans="7:7">
      <c r="G219" s="68"/>
    </row>
    <row r="220" spans="7:7">
      <c r="G220" s="68"/>
    </row>
    <row r="221" spans="7:7">
      <c r="G221" s="68"/>
    </row>
    <row r="222" spans="7:7">
      <c r="G222" s="68"/>
    </row>
    <row r="223" spans="7:7">
      <c r="G223" s="68"/>
    </row>
    <row r="224" spans="7:7">
      <c r="G224" s="68"/>
    </row>
    <row r="225" spans="7:7">
      <c r="G225" s="68"/>
    </row>
    <row r="226" spans="7:7">
      <c r="G226" s="68"/>
    </row>
    <row r="227" spans="7:7">
      <c r="G227" s="68"/>
    </row>
    <row r="228" spans="7:7">
      <c r="G228" s="68"/>
    </row>
    <row r="229" spans="7:7">
      <c r="G229" s="68"/>
    </row>
    <row r="230" spans="7:7">
      <c r="G230" s="68"/>
    </row>
    <row r="231" spans="7:7">
      <c r="G231" s="68"/>
    </row>
    <row r="232" spans="7:7">
      <c r="G232" s="68"/>
    </row>
    <row r="233" spans="7:7">
      <c r="G233" s="68"/>
    </row>
    <row r="234" spans="7:7">
      <c r="G234" s="68"/>
    </row>
    <row r="235" spans="7:7">
      <c r="G235" s="68"/>
    </row>
    <row r="236" spans="7:7">
      <c r="G236" s="68"/>
    </row>
    <row r="237" spans="7:7">
      <c r="G237" s="68"/>
    </row>
    <row r="238" spans="7:7">
      <c r="G238" s="68"/>
    </row>
    <row r="239" spans="7:7">
      <c r="G239" s="68"/>
    </row>
    <row r="240" spans="7:7">
      <c r="G240" s="68"/>
    </row>
    <row r="241" spans="7:7">
      <c r="G241" s="68"/>
    </row>
    <row r="242" spans="7:7">
      <c r="G242" s="68"/>
    </row>
    <row r="243" spans="7:7">
      <c r="G243" s="68"/>
    </row>
    <row r="244" spans="7:7">
      <c r="G244" s="68"/>
    </row>
    <row r="245" spans="7:7">
      <c r="G245" s="68"/>
    </row>
    <row r="246" spans="7:7">
      <c r="G246" s="68"/>
    </row>
    <row r="247" spans="7:7">
      <c r="G247" s="68"/>
    </row>
    <row r="248" spans="7:7">
      <c r="G248" s="68"/>
    </row>
    <row r="249" spans="7:7">
      <c r="G249" s="68"/>
    </row>
    <row r="250" spans="7:7">
      <c r="G250" s="68"/>
    </row>
    <row r="251" spans="7:7">
      <c r="G251" s="68"/>
    </row>
    <row r="252" spans="7:7">
      <c r="G252" s="68"/>
    </row>
    <row r="253" spans="7:7">
      <c r="G253" s="68"/>
    </row>
    <row r="254" spans="7:7">
      <c r="G254" s="68"/>
    </row>
    <row r="255" spans="7:7">
      <c r="G255" s="68"/>
    </row>
    <row r="256" spans="7:7">
      <c r="G256" s="68"/>
    </row>
    <row r="257" spans="7:7">
      <c r="G257" s="68"/>
    </row>
    <row r="258" spans="7:7">
      <c r="G258" s="68"/>
    </row>
    <row r="259" spans="7:7">
      <c r="G259" s="68"/>
    </row>
    <row r="260" spans="7:7">
      <c r="G260" s="68"/>
    </row>
    <row r="261" spans="7:7">
      <c r="G261" s="68"/>
    </row>
    <row r="262" spans="7:7">
      <c r="G262" s="68"/>
    </row>
    <row r="263" spans="7:7">
      <c r="G263" s="68"/>
    </row>
    <row r="264" spans="7:7">
      <c r="G264" s="68"/>
    </row>
    <row r="265" spans="7:7">
      <c r="G265" s="68"/>
    </row>
    <row r="266" spans="7:7">
      <c r="G266" s="68"/>
    </row>
    <row r="267" spans="7:7">
      <c r="G267" s="68"/>
    </row>
    <row r="268" spans="7:7">
      <c r="G268" s="68"/>
    </row>
    <row r="269" spans="7:7">
      <c r="G269" s="68"/>
    </row>
    <row r="270" spans="7:7">
      <c r="G270" s="68"/>
    </row>
    <row r="271" spans="7:7">
      <c r="G271" s="68"/>
    </row>
    <row r="272" spans="7:7">
      <c r="G272" s="68"/>
    </row>
    <row r="273" spans="7:7">
      <c r="G273" s="68"/>
    </row>
    <row r="274" spans="7:7">
      <c r="G274" s="68"/>
    </row>
    <row r="275" spans="7:7">
      <c r="G275" s="68"/>
    </row>
    <row r="276" spans="7:7">
      <c r="G276" s="68"/>
    </row>
    <row r="277" spans="7:7">
      <c r="G277" s="68"/>
    </row>
    <row r="278" spans="7:7">
      <c r="G278" s="68"/>
    </row>
    <row r="279" spans="7:7">
      <c r="G279" s="68"/>
    </row>
    <row r="280" spans="7:7">
      <c r="G280" s="68"/>
    </row>
    <row r="281" spans="7:7">
      <c r="G281" s="68"/>
    </row>
    <row r="282" spans="7:7">
      <c r="G282" s="68"/>
    </row>
    <row r="283" spans="7:7">
      <c r="G283" s="68"/>
    </row>
    <row r="284" spans="7:7">
      <c r="G284" s="68"/>
    </row>
    <row r="285" spans="7:7">
      <c r="G285" s="68"/>
    </row>
    <row r="286" spans="7:7">
      <c r="G286" s="68"/>
    </row>
    <row r="287" spans="7:7">
      <c r="G287" s="68"/>
    </row>
    <row r="288" spans="7:7">
      <c r="G288" s="68"/>
    </row>
    <row r="289" spans="7:7">
      <c r="G289" s="68"/>
    </row>
    <row r="290" spans="7:7">
      <c r="G290" s="68"/>
    </row>
    <row r="291" spans="7:7">
      <c r="G291" s="68"/>
    </row>
    <row r="292" spans="7:7">
      <c r="G292" s="68"/>
    </row>
    <row r="293" spans="7:7">
      <c r="G293" s="68"/>
    </row>
    <row r="294" spans="7:7">
      <c r="G294" s="68"/>
    </row>
    <row r="295" spans="7:7">
      <c r="G295" s="68"/>
    </row>
    <row r="296" spans="7:7">
      <c r="G296" s="68"/>
    </row>
    <row r="297" spans="7:7">
      <c r="G297" s="68"/>
    </row>
    <row r="298" spans="7:7">
      <c r="G298" s="68"/>
    </row>
    <row r="299" spans="7:7">
      <c r="G299" s="68"/>
    </row>
    <row r="300" spans="7:7">
      <c r="G300" s="68"/>
    </row>
    <row r="301" spans="7:7">
      <c r="G301" s="68"/>
    </row>
    <row r="302" spans="7:7">
      <c r="G302" s="68"/>
    </row>
    <row r="303" spans="7:7">
      <c r="G303" s="68"/>
    </row>
    <row r="304" spans="7:7">
      <c r="G304" s="68"/>
    </row>
    <row r="305" spans="7:7">
      <c r="G305" s="68"/>
    </row>
    <row r="306" spans="7:7">
      <c r="G306" s="68"/>
    </row>
    <row r="307" spans="7:7">
      <c r="G307" s="68"/>
    </row>
    <row r="308" spans="7:7">
      <c r="G308" s="68"/>
    </row>
    <row r="309" spans="7:7">
      <c r="G309" s="68"/>
    </row>
    <row r="310" spans="7:7">
      <c r="G310" s="68"/>
    </row>
    <row r="311" spans="7:7">
      <c r="G311" s="68"/>
    </row>
    <row r="312" spans="7:7">
      <c r="G312" s="68"/>
    </row>
    <row r="313" spans="7:7">
      <c r="G313" s="68"/>
    </row>
    <row r="314" spans="7:7">
      <c r="G314" s="68"/>
    </row>
    <row r="315" spans="7:7">
      <c r="G315" s="68"/>
    </row>
    <row r="316" spans="7:7">
      <c r="G316" s="68"/>
    </row>
    <row r="317" spans="7:7">
      <c r="G317" s="68"/>
    </row>
    <row r="318" spans="7:7">
      <c r="G318" s="68"/>
    </row>
    <row r="319" spans="7:7">
      <c r="G319" s="68"/>
    </row>
    <row r="320" spans="7:7">
      <c r="G320" s="68"/>
    </row>
    <row r="321" spans="7:7">
      <c r="G321" s="68"/>
    </row>
    <row r="322" spans="7:7">
      <c r="G322" s="68"/>
    </row>
    <row r="323" spans="7:7">
      <c r="G323" s="68"/>
    </row>
    <row r="324" spans="7:7">
      <c r="G324" s="68"/>
    </row>
    <row r="325" spans="7:7">
      <c r="G325" s="68"/>
    </row>
    <row r="326" spans="7:7">
      <c r="G326" s="68"/>
    </row>
    <row r="327" spans="7:7">
      <c r="G327" s="68"/>
    </row>
    <row r="328" spans="7:7">
      <c r="G328" s="68"/>
    </row>
    <row r="329" spans="7:7">
      <c r="G329" s="68"/>
    </row>
    <row r="330" spans="7:7">
      <c r="G330" s="68"/>
    </row>
    <row r="331" spans="7:7">
      <c r="G331" s="68"/>
    </row>
    <row r="332" spans="7:7">
      <c r="G332" s="68"/>
    </row>
    <row r="333" spans="7:7">
      <c r="G333" s="68"/>
    </row>
    <row r="334" spans="7:7">
      <c r="G334" s="68"/>
    </row>
    <row r="335" spans="7:7">
      <c r="G335" s="68"/>
    </row>
    <row r="336" spans="7:7">
      <c r="G336" s="68"/>
    </row>
    <row r="337" spans="7:7">
      <c r="G337" s="68"/>
    </row>
    <row r="338" spans="7:7">
      <c r="G338" s="68"/>
    </row>
    <row r="339" spans="7:7">
      <c r="G339" s="68"/>
    </row>
    <row r="340" spans="7:7">
      <c r="G340" s="68"/>
    </row>
    <row r="341" spans="7:7">
      <c r="G341" s="68"/>
    </row>
    <row r="342" spans="7:7">
      <c r="G342" s="68"/>
    </row>
    <row r="343" spans="7:7">
      <c r="G343" s="68"/>
    </row>
    <row r="344" spans="7:7">
      <c r="G344" s="68"/>
    </row>
    <row r="345" spans="7:7">
      <c r="G345" s="68"/>
    </row>
    <row r="346" spans="7:7">
      <c r="G346" s="68"/>
    </row>
    <row r="347" spans="7:7">
      <c r="G347" s="68"/>
    </row>
    <row r="348" spans="7:7">
      <c r="G348" s="68"/>
    </row>
    <row r="349" spans="7:7">
      <c r="G349" s="68"/>
    </row>
    <row r="350" spans="7:7">
      <c r="G350" s="68"/>
    </row>
    <row r="351" spans="7:7">
      <c r="G351" s="68"/>
    </row>
    <row r="352" spans="7:7">
      <c r="G352" s="68"/>
    </row>
    <row r="353" spans="7:7">
      <c r="G353" s="68"/>
    </row>
    <row r="354" spans="7:7">
      <c r="G354" s="68"/>
    </row>
    <row r="355" spans="7:7">
      <c r="G355" s="68"/>
    </row>
    <row r="356" spans="7:7">
      <c r="G356" s="68"/>
    </row>
    <row r="357" spans="7:7">
      <c r="G357" s="68"/>
    </row>
    <row r="358" spans="7:7">
      <c r="G358" s="68"/>
    </row>
    <row r="359" spans="7:7">
      <c r="G359" s="68"/>
    </row>
    <row r="360" spans="7:7">
      <c r="G360" s="68"/>
    </row>
    <row r="361" spans="7:7">
      <c r="G361" s="68"/>
    </row>
    <row r="362" spans="7:7">
      <c r="G362" s="68"/>
    </row>
    <row r="363" spans="7:7">
      <c r="G363" s="68"/>
    </row>
    <row r="364" spans="7:7">
      <c r="G364" s="68"/>
    </row>
    <row r="365" spans="7:7">
      <c r="G365" s="68"/>
    </row>
    <row r="366" spans="7:7">
      <c r="G366" s="68"/>
    </row>
    <row r="367" spans="7:7">
      <c r="G367" s="68"/>
    </row>
    <row r="368" spans="7:7">
      <c r="G368" s="68"/>
    </row>
    <row r="369" spans="7:7">
      <c r="G369" s="68"/>
    </row>
    <row r="370" spans="7:7">
      <c r="G370" s="68"/>
    </row>
    <row r="371" spans="7:7">
      <c r="G371" s="68"/>
    </row>
    <row r="372" spans="7:7">
      <c r="G372" s="68"/>
    </row>
    <row r="373" spans="7:7">
      <c r="G373" s="68"/>
    </row>
    <row r="374" spans="7:7">
      <c r="G374" s="68"/>
    </row>
    <row r="375" spans="7:7">
      <c r="G375" s="68"/>
    </row>
    <row r="376" spans="7:7">
      <c r="G376" s="68"/>
    </row>
    <row r="377" spans="7:7">
      <c r="G377" s="68"/>
    </row>
    <row r="378" spans="7:7">
      <c r="G378" s="68"/>
    </row>
    <row r="379" spans="7:7">
      <c r="G379" s="68"/>
    </row>
    <row r="380" spans="7:7">
      <c r="G380" s="68"/>
    </row>
    <row r="381" spans="7:7">
      <c r="G381" s="68"/>
    </row>
    <row r="382" spans="7:7">
      <c r="G382" s="68"/>
    </row>
    <row r="383" spans="7:7">
      <c r="G383" s="68"/>
    </row>
    <row r="384" spans="7:7">
      <c r="G384" s="68"/>
    </row>
    <row r="385" spans="7:7">
      <c r="G385" s="68"/>
    </row>
    <row r="386" spans="7:7">
      <c r="G386" s="68"/>
    </row>
    <row r="387" spans="7:7">
      <c r="G387" s="68"/>
    </row>
    <row r="388" spans="7:7">
      <c r="G388" s="68"/>
    </row>
    <row r="389" spans="7:7">
      <c r="G389" s="68"/>
    </row>
    <row r="390" spans="7:7">
      <c r="G390" s="68"/>
    </row>
    <row r="391" spans="7:7">
      <c r="G391" s="68"/>
    </row>
    <row r="392" spans="7:7">
      <c r="G392" s="68"/>
    </row>
    <row r="393" spans="7:7">
      <c r="G393" s="68"/>
    </row>
    <row r="394" spans="7:7">
      <c r="G394" s="68"/>
    </row>
    <row r="395" spans="7:7">
      <c r="G395" s="68"/>
    </row>
    <row r="396" spans="7:7">
      <c r="G396" s="68"/>
    </row>
    <row r="397" spans="7:7">
      <c r="G397" s="68"/>
    </row>
    <row r="398" spans="7:7">
      <c r="G398" s="68"/>
    </row>
    <row r="399" spans="7:7">
      <c r="G399" s="68"/>
    </row>
    <row r="400" spans="7:7">
      <c r="G400" s="68"/>
    </row>
    <row r="401" spans="7:7">
      <c r="G401" s="68"/>
    </row>
    <row r="402" spans="7:7">
      <c r="G402" s="68"/>
    </row>
    <row r="403" spans="7:7">
      <c r="G403" s="68"/>
    </row>
    <row r="404" spans="7:7">
      <c r="G404" s="68"/>
    </row>
    <row r="405" spans="7:7">
      <c r="G405" s="68"/>
    </row>
    <row r="406" spans="7:7">
      <c r="G406" s="68"/>
    </row>
    <row r="407" spans="7:7">
      <c r="G407" s="68"/>
    </row>
    <row r="408" spans="7:7">
      <c r="G408" s="68"/>
    </row>
    <row r="409" spans="7:7">
      <c r="G409" s="68"/>
    </row>
    <row r="410" spans="7:7">
      <c r="G410" s="68"/>
    </row>
    <row r="411" spans="7:7">
      <c r="G411" s="68"/>
    </row>
    <row r="412" spans="7:7">
      <c r="G412" s="68"/>
    </row>
    <row r="413" spans="7:7">
      <c r="G413" s="68"/>
    </row>
    <row r="414" spans="7:7">
      <c r="G414" s="68"/>
    </row>
    <row r="415" spans="7:7">
      <c r="G415" s="68"/>
    </row>
    <row r="416" spans="7:7">
      <c r="G416" s="68"/>
    </row>
    <row r="417" spans="7:7">
      <c r="G417" s="68"/>
    </row>
    <row r="418" spans="7:7">
      <c r="G418" s="68"/>
    </row>
    <row r="419" spans="7:7">
      <c r="G419" s="68"/>
    </row>
    <row r="420" spans="7:7">
      <c r="G420" s="68"/>
    </row>
    <row r="421" spans="7:7">
      <c r="G421" s="68"/>
    </row>
    <row r="422" spans="7:7">
      <c r="G422" s="68"/>
    </row>
    <row r="423" spans="7:7">
      <c r="G423" s="68"/>
    </row>
    <row r="424" spans="7:7">
      <c r="G424" s="68"/>
    </row>
    <row r="425" spans="7:7">
      <c r="G425" s="68"/>
    </row>
    <row r="426" spans="7:7">
      <c r="G426" s="68"/>
    </row>
    <row r="427" spans="7:7">
      <c r="G427" s="68"/>
    </row>
    <row r="428" spans="7:7">
      <c r="G428" s="68"/>
    </row>
    <row r="429" spans="7:7">
      <c r="G429" s="68"/>
    </row>
    <row r="430" spans="7:7">
      <c r="G430" s="68"/>
    </row>
    <row r="431" spans="7:7">
      <c r="G431" s="68"/>
    </row>
    <row r="432" spans="7:7">
      <c r="G432" s="68"/>
    </row>
    <row r="433" spans="7:7">
      <c r="G433" s="68"/>
    </row>
    <row r="434" spans="7:7">
      <c r="G434" s="68"/>
    </row>
    <row r="435" spans="7:7">
      <c r="G435" s="68"/>
    </row>
    <row r="436" spans="7:7">
      <c r="G436" s="68"/>
    </row>
    <row r="437" spans="7:7">
      <c r="G437" s="68"/>
    </row>
    <row r="438" spans="7:7">
      <c r="G438" s="68"/>
    </row>
    <row r="439" spans="7:7">
      <c r="G439" s="68"/>
    </row>
    <row r="440" spans="7:7">
      <c r="G440" s="68"/>
    </row>
    <row r="441" spans="7:7">
      <c r="G441" s="68"/>
    </row>
    <row r="442" spans="7:7">
      <c r="G442" s="68"/>
    </row>
    <row r="443" spans="7:7">
      <c r="G443" s="68"/>
    </row>
    <row r="444" spans="7:7">
      <c r="G444" s="68"/>
    </row>
    <row r="445" spans="7:7">
      <c r="G445" s="68"/>
    </row>
    <row r="446" spans="7:7">
      <c r="G446" s="68"/>
    </row>
    <row r="447" spans="7:7">
      <c r="G447" s="68"/>
    </row>
    <row r="448" spans="7:7">
      <c r="G448" s="68"/>
    </row>
    <row r="449" spans="7:7">
      <c r="G449" s="68"/>
    </row>
    <row r="450" spans="7:7">
      <c r="G450" s="68"/>
    </row>
    <row r="451" spans="7:7">
      <c r="G451" s="68"/>
    </row>
    <row r="452" spans="7:7">
      <c r="G452" s="68"/>
    </row>
    <row r="453" spans="7:7">
      <c r="G453" s="68"/>
    </row>
    <row r="454" spans="7:7">
      <c r="G454" s="68"/>
    </row>
    <row r="455" spans="7:7">
      <c r="G455" s="68"/>
    </row>
    <row r="456" spans="7:7">
      <c r="G456" s="68"/>
    </row>
    <row r="457" spans="7:7">
      <c r="G457" s="68"/>
    </row>
    <row r="458" spans="7:7">
      <c r="G458" s="68"/>
    </row>
    <row r="459" spans="7:7">
      <c r="G459" s="68"/>
    </row>
    <row r="460" spans="7:7">
      <c r="G460" s="68"/>
    </row>
    <row r="461" spans="7:7">
      <c r="G461" s="68"/>
    </row>
    <row r="462" spans="7:7">
      <c r="G462" s="68"/>
    </row>
    <row r="463" spans="7:7">
      <c r="G463" s="68"/>
    </row>
    <row r="464" spans="7:7">
      <c r="G464" s="68"/>
    </row>
    <row r="465" spans="7:7">
      <c r="G465" s="68"/>
    </row>
    <row r="466" spans="7:7">
      <c r="G466" s="68"/>
    </row>
    <row r="467" spans="7:7">
      <c r="G467" s="68"/>
    </row>
    <row r="468" spans="7:7">
      <c r="G468" s="68"/>
    </row>
    <row r="469" spans="7:7">
      <c r="G469" s="68"/>
    </row>
    <row r="470" spans="7:7">
      <c r="G470" s="68"/>
    </row>
    <row r="471" spans="7:7">
      <c r="G471" s="68"/>
    </row>
    <row r="472" spans="7:7">
      <c r="G472" s="68"/>
    </row>
    <row r="473" spans="7:7">
      <c r="G473" s="68"/>
    </row>
    <row r="474" spans="7:7">
      <c r="G474" s="68"/>
    </row>
    <row r="475" spans="7:7">
      <c r="G475" s="68"/>
    </row>
    <row r="476" spans="7:7">
      <c r="G476" s="68"/>
    </row>
    <row r="477" spans="7:7">
      <c r="G477" s="68"/>
    </row>
    <row r="478" spans="7:7">
      <c r="G478" s="68"/>
    </row>
    <row r="479" spans="7:7">
      <c r="G479" s="68"/>
    </row>
    <row r="480" spans="7:7">
      <c r="G480" s="68"/>
    </row>
    <row r="481" spans="7:7">
      <c r="G481" s="68"/>
    </row>
    <row r="482" spans="7:7">
      <c r="G482" s="68"/>
    </row>
    <row r="483" spans="7:7">
      <c r="G483" s="68"/>
    </row>
    <row r="484" spans="7:7">
      <c r="G484" s="68"/>
    </row>
    <row r="485" spans="7:7">
      <c r="G485" s="68"/>
    </row>
    <row r="486" spans="7:7">
      <c r="G486" s="68"/>
    </row>
    <row r="487" spans="7:7">
      <c r="G487" s="68"/>
    </row>
    <row r="488" spans="7:7">
      <c r="G488" s="68"/>
    </row>
    <row r="489" spans="7:7">
      <c r="G489" s="68"/>
    </row>
    <row r="490" spans="7:7">
      <c r="G490" s="68"/>
    </row>
    <row r="491" spans="7:7">
      <c r="G491" s="68"/>
    </row>
    <row r="492" spans="7:7">
      <c r="G492" s="68"/>
    </row>
    <row r="493" spans="7:7">
      <c r="G493" s="68"/>
    </row>
    <row r="494" spans="7:7">
      <c r="G494" s="68"/>
    </row>
    <row r="495" spans="7:7">
      <c r="G495" s="68"/>
    </row>
    <row r="496" spans="7:7">
      <c r="G496" s="68"/>
    </row>
    <row r="497" spans="7:7">
      <c r="G497" s="68"/>
    </row>
    <row r="498" spans="7:7">
      <c r="G498" s="68"/>
    </row>
    <row r="499" spans="7:7">
      <c r="G499" s="68"/>
    </row>
    <row r="500" spans="7:7">
      <c r="G500" s="68"/>
    </row>
    <row r="501" spans="7:7">
      <c r="G501" s="68"/>
    </row>
    <row r="502" spans="7:7">
      <c r="G502" s="68"/>
    </row>
    <row r="503" spans="7:7">
      <c r="G503" s="68"/>
    </row>
    <row r="504" spans="7:7">
      <c r="G504" s="68"/>
    </row>
    <row r="505" spans="7:7">
      <c r="G505" s="68"/>
    </row>
    <row r="506" spans="7:7">
      <c r="G506" s="68"/>
    </row>
    <row r="507" spans="7:7">
      <c r="G507" s="68"/>
    </row>
    <row r="508" spans="7:7">
      <c r="G508" s="68"/>
    </row>
    <row r="509" spans="7:7">
      <c r="G509" s="68"/>
    </row>
    <row r="510" spans="7:7">
      <c r="G510" s="68"/>
    </row>
    <row r="511" spans="7:7">
      <c r="G511" s="68"/>
    </row>
    <row r="512" spans="7:7">
      <c r="G512" s="68"/>
    </row>
    <row r="513" spans="7:7">
      <c r="G513" s="68"/>
    </row>
    <row r="514" spans="7:7">
      <c r="G514" s="68"/>
    </row>
    <row r="515" spans="7:7">
      <c r="G515" s="68"/>
    </row>
    <row r="516" spans="7:7">
      <c r="G516" s="68"/>
    </row>
    <row r="517" spans="7:7">
      <c r="G517" s="68"/>
    </row>
    <row r="518" spans="7:7">
      <c r="G518" s="68"/>
    </row>
    <row r="519" spans="7:7">
      <c r="G519" s="68"/>
    </row>
    <row r="520" spans="7:7">
      <c r="G520" s="68"/>
    </row>
    <row r="521" spans="7:7">
      <c r="G521" s="68"/>
    </row>
    <row r="522" spans="7:7">
      <c r="G522" s="68"/>
    </row>
    <row r="523" spans="7:7">
      <c r="G523" s="68"/>
    </row>
    <row r="524" spans="7:7">
      <c r="G524" s="68"/>
    </row>
    <row r="525" spans="7:7">
      <c r="G525" s="68"/>
    </row>
    <row r="526" spans="7:7">
      <c r="G526" s="68"/>
    </row>
    <row r="527" spans="7:7">
      <c r="G527" s="68"/>
    </row>
    <row r="528" spans="7:7">
      <c r="G528" s="68"/>
    </row>
    <row r="529" spans="7:7">
      <c r="G529" s="68"/>
    </row>
    <row r="530" spans="7:7">
      <c r="G530" s="68"/>
    </row>
    <row r="531" spans="7:7">
      <c r="G531" s="68"/>
    </row>
    <row r="532" spans="7:7">
      <c r="G532" s="68"/>
    </row>
    <row r="533" spans="7:7">
      <c r="G533" s="68"/>
    </row>
    <row r="534" spans="7:7">
      <c r="G534" s="68"/>
    </row>
    <row r="535" spans="7:7">
      <c r="G535" s="68"/>
    </row>
    <row r="536" spans="7:7">
      <c r="G536" s="68"/>
    </row>
    <row r="537" spans="7:7">
      <c r="G537" s="68"/>
    </row>
    <row r="538" spans="7:7">
      <c r="G538" s="68"/>
    </row>
    <row r="539" spans="7:7">
      <c r="G539" s="68"/>
    </row>
    <row r="540" spans="7:7">
      <c r="G540" s="68"/>
    </row>
    <row r="541" spans="7:7">
      <c r="G541" s="68"/>
    </row>
    <row r="542" spans="7:7">
      <c r="G542" s="68"/>
    </row>
    <row r="543" spans="7:7">
      <c r="G543" s="68"/>
    </row>
    <row r="544" spans="7:7">
      <c r="G544" s="68"/>
    </row>
    <row r="545" spans="7:7">
      <c r="G545" s="68"/>
    </row>
    <row r="546" spans="7:7">
      <c r="G546" s="68"/>
    </row>
    <row r="547" spans="7:7">
      <c r="G547" s="68"/>
    </row>
    <row r="548" spans="7:7">
      <c r="G548" s="68"/>
    </row>
    <row r="549" spans="7:7">
      <c r="G549" s="68"/>
    </row>
    <row r="550" spans="7:7">
      <c r="G550" s="68"/>
    </row>
    <row r="551" spans="7:7">
      <c r="G551" s="68"/>
    </row>
    <row r="552" spans="7:7">
      <c r="G552" s="68"/>
    </row>
    <row r="553" spans="7:7">
      <c r="G553" s="68"/>
    </row>
    <row r="554" spans="7:7">
      <c r="G554" s="68"/>
    </row>
    <row r="555" spans="7:7">
      <c r="G555" s="68"/>
    </row>
    <row r="556" spans="7:7">
      <c r="G556" s="68"/>
    </row>
    <row r="557" spans="7:7">
      <c r="G557" s="68"/>
    </row>
    <row r="558" spans="7:7">
      <c r="G558" s="68"/>
    </row>
    <row r="559" spans="7:7">
      <c r="G559" s="68"/>
    </row>
    <row r="560" spans="7:7">
      <c r="G560" s="68"/>
    </row>
    <row r="561" spans="7:7">
      <c r="G561" s="68"/>
    </row>
    <row r="562" spans="7:7">
      <c r="G562" s="68"/>
    </row>
    <row r="563" spans="7:7">
      <c r="G563" s="68"/>
    </row>
    <row r="564" spans="7:7">
      <c r="G564" s="68"/>
    </row>
    <row r="565" spans="7:7">
      <c r="G565" s="68"/>
    </row>
    <row r="566" spans="7:7">
      <c r="G566" s="68"/>
    </row>
    <row r="567" spans="7:7">
      <c r="G567" s="68"/>
    </row>
    <row r="568" spans="7:7">
      <c r="G568" s="68"/>
    </row>
    <row r="569" spans="7:7">
      <c r="G569" s="68"/>
    </row>
    <row r="570" spans="7:7">
      <c r="G570" s="68"/>
    </row>
    <row r="571" spans="7:7">
      <c r="G571" s="68"/>
    </row>
    <row r="572" spans="7:7">
      <c r="G572" s="68"/>
    </row>
    <row r="573" spans="7:7">
      <c r="G573" s="68"/>
    </row>
    <row r="574" spans="7:7">
      <c r="G574" s="68"/>
    </row>
    <row r="575" spans="7:7">
      <c r="G575" s="68"/>
    </row>
    <row r="576" spans="7:7">
      <c r="G576" s="68"/>
    </row>
    <row r="577" spans="7:7">
      <c r="G577" s="68"/>
    </row>
    <row r="578" spans="7:7">
      <c r="G578" s="68"/>
    </row>
    <row r="579" spans="7:7">
      <c r="G579" s="68"/>
    </row>
    <row r="580" spans="7:7">
      <c r="G580" s="68"/>
    </row>
    <row r="581" spans="7:7">
      <c r="G581" s="68"/>
    </row>
    <row r="582" spans="7:7">
      <c r="G582" s="68"/>
    </row>
    <row r="583" spans="7:7">
      <c r="G583" s="68"/>
    </row>
    <row r="584" spans="7:7">
      <c r="G584" s="68"/>
    </row>
    <row r="585" spans="7:7">
      <c r="G585" s="68"/>
    </row>
    <row r="586" spans="7:7">
      <c r="G586" s="68"/>
    </row>
    <row r="587" spans="7:7">
      <c r="G587" s="68"/>
    </row>
    <row r="588" spans="7:7">
      <c r="G588" s="68"/>
    </row>
    <row r="589" spans="7:7">
      <c r="G589" s="68"/>
    </row>
    <row r="590" spans="7:7">
      <c r="G590" s="68"/>
    </row>
    <row r="591" spans="7:7">
      <c r="G591" s="68"/>
    </row>
    <row r="592" spans="7:7">
      <c r="G592" s="68"/>
    </row>
    <row r="593" spans="7:7">
      <c r="G593" s="68"/>
    </row>
    <row r="594" spans="7:7">
      <c r="G594" s="68"/>
    </row>
    <row r="595" spans="7:7">
      <c r="G595" s="68"/>
    </row>
    <row r="596" spans="7:7">
      <c r="G596" s="68"/>
    </row>
    <row r="597" spans="7:7">
      <c r="G597" s="68"/>
    </row>
    <row r="598" spans="7:7">
      <c r="G598" s="68"/>
    </row>
    <row r="599" spans="7:7">
      <c r="G599" s="68"/>
    </row>
    <row r="600" spans="7:7">
      <c r="G600" s="68"/>
    </row>
    <row r="601" spans="7:7">
      <c r="G601" s="68"/>
    </row>
    <row r="602" spans="7:7">
      <c r="G602" s="68"/>
    </row>
    <row r="603" spans="7:7">
      <c r="G603" s="68"/>
    </row>
    <row r="604" spans="7:7">
      <c r="G604" s="68"/>
    </row>
    <row r="605" spans="7:7">
      <c r="G605" s="68"/>
    </row>
    <row r="606" spans="7:7">
      <c r="G606" s="68"/>
    </row>
    <row r="607" spans="7:7">
      <c r="G607" s="68"/>
    </row>
    <row r="608" spans="7:7">
      <c r="G608" s="68"/>
    </row>
    <row r="609" spans="7:7">
      <c r="G609" s="68"/>
    </row>
    <row r="610" spans="7:7">
      <c r="G610" s="68"/>
    </row>
    <row r="611" spans="7:7">
      <c r="G611" s="68"/>
    </row>
    <row r="612" spans="7:7">
      <c r="G612" s="68"/>
    </row>
    <row r="613" spans="7:7">
      <c r="G613" s="68"/>
    </row>
    <row r="614" spans="7:7">
      <c r="G614" s="68"/>
    </row>
    <row r="615" spans="7:7">
      <c r="G615" s="68"/>
    </row>
    <row r="616" spans="7:7">
      <c r="G616" s="68"/>
    </row>
    <row r="617" spans="7:7">
      <c r="G617" s="68"/>
    </row>
    <row r="618" spans="7:7">
      <c r="G618" s="68"/>
    </row>
    <row r="619" spans="7:7">
      <c r="G619" s="68"/>
    </row>
    <row r="620" spans="7:7">
      <c r="G620" s="68"/>
    </row>
    <row r="621" spans="7:7">
      <c r="G621" s="68"/>
    </row>
    <row r="622" spans="7:7">
      <c r="G622" s="68"/>
    </row>
    <row r="623" spans="7:7">
      <c r="G623" s="68"/>
    </row>
    <row r="624" spans="7:7">
      <c r="G624" s="68"/>
    </row>
    <row r="625" spans="7:7">
      <c r="G625" s="68"/>
    </row>
    <row r="626" spans="7:7">
      <c r="G626" s="68"/>
    </row>
    <row r="627" spans="7:7">
      <c r="G627" s="68"/>
    </row>
    <row r="628" spans="7:7">
      <c r="G628" s="68"/>
    </row>
    <row r="629" spans="7:7">
      <c r="G629" s="68"/>
    </row>
    <row r="630" spans="7:7">
      <c r="G630" s="68"/>
    </row>
    <row r="631" spans="7:7">
      <c r="G631" s="68"/>
    </row>
    <row r="632" spans="7:7">
      <c r="G632" s="68"/>
    </row>
    <row r="633" spans="7:7">
      <c r="G633" s="68"/>
    </row>
    <row r="634" spans="7:7">
      <c r="G634" s="68"/>
    </row>
    <row r="635" spans="7:7">
      <c r="G635" s="68"/>
    </row>
    <row r="636" spans="7:7">
      <c r="G636" s="68"/>
    </row>
    <row r="637" spans="7:7">
      <c r="G637" s="68"/>
    </row>
    <row r="638" spans="7:7">
      <c r="G638" s="68"/>
    </row>
    <row r="639" spans="7:7">
      <c r="G639" s="68"/>
    </row>
    <row r="640" spans="7:7">
      <c r="G640" s="68"/>
    </row>
    <row r="641" spans="7:7">
      <c r="G641" s="68"/>
    </row>
    <row r="642" spans="7:7">
      <c r="G642" s="68"/>
    </row>
    <row r="643" spans="7:7">
      <c r="G643" s="68"/>
    </row>
    <row r="644" spans="7:7">
      <c r="G644" s="68"/>
    </row>
    <row r="645" spans="7:7">
      <c r="G645" s="68"/>
    </row>
    <row r="646" spans="7:7">
      <c r="G646" s="68"/>
    </row>
    <row r="647" spans="7:7">
      <c r="G647" s="68"/>
    </row>
    <row r="648" spans="7:7">
      <c r="G648" s="68"/>
    </row>
    <row r="649" spans="7:7">
      <c r="G649" s="68"/>
    </row>
    <row r="650" spans="7:7">
      <c r="G650" s="68"/>
    </row>
    <row r="651" spans="7:7">
      <c r="G651" s="68"/>
    </row>
    <row r="652" spans="7:7">
      <c r="G652" s="68"/>
    </row>
    <row r="653" spans="7:7">
      <c r="G653" s="68"/>
    </row>
    <row r="654" spans="7:7">
      <c r="G654" s="68"/>
    </row>
    <row r="655" spans="7:7">
      <c r="G655" s="68"/>
    </row>
    <row r="656" spans="7:7">
      <c r="G656" s="68"/>
    </row>
    <row r="657" spans="7:7">
      <c r="G657" s="68"/>
    </row>
    <row r="658" spans="7:7">
      <c r="G658" s="68"/>
    </row>
    <row r="659" spans="7:7">
      <c r="G659" s="68"/>
    </row>
    <row r="660" spans="7:7">
      <c r="G660" s="68"/>
    </row>
    <row r="661" spans="7:7">
      <c r="G661" s="68"/>
    </row>
    <row r="662" spans="7:7">
      <c r="G662" s="68"/>
    </row>
    <row r="663" spans="7:7">
      <c r="G663" s="68"/>
    </row>
    <row r="664" spans="7:7">
      <c r="G664" s="68"/>
    </row>
    <row r="665" spans="7:7">
      <c r="G665" s="68"/>
    </row>
    <row r="666" spans="7:7">
      <c r="G666" s="68"/>
    </row>
    <row r="667" spans="7:7">
      <c r="G667" s="68"/>
    </row>
    <row r="668" spans="7:7">
      <c r="G668" s="68"/>
    </row>
    <row r="669" spans="7:7">
      <c r="G669" s="68"/>
    </row>
    <row r="670" spans="7:7">
      <c r="G670" s="68"/>
    </row>
    <row r="671" spans="7:7">
      <c r="G671" s="68"/>
    </row>
    <row r="672" spans="7:7">
      <c r="G672" s="68"/>
    </row>
    <row r="673" spans="7:7">
      <c r="G673" s="68"/>
    </row>
    <row r="674" spans="7:7">
      <c r="G674" s="68"/>
    </row>
    <row r="675" spans="7:7">
      <c r="G675" s="68"/>
    </row>
    <row r="676" spans="7:7">
      <c r="G676" s="68"/>
    </row>
    <row r="677" spans="7:7">
      <c r="G677" s="68"/>
    </row>
    <row r="678" spans="7:7">
      <c r="G678" s="68"/>
    </row>
    <row r="679" spans="7:7">
      <c r="G679" s="68"/>
    </row>
    <row r="680" spans="7:7">
      <c r="G680" s="68"/>
    </row>
    <row r="681" spans="7:7">
      <c r="G681" s="68"/>
    </row>
    <row r="682" spans="7:7">
      <c r="G682" s="68"/>
    </row>
    <row r="683" spans="7:7">
      <c r="G683" s="68"/>
    </row>
    <row r="684" spans="7:7">
      <c r="G684" s="68"/>
    </row>
    <row r="685" spans="7:7">
      <c r="G685" s="68"/>
    </row>
    <row r="686" spans="7:7">
      <c r="G686" s="68"/>
    </row>
    <row r="687" spans="7:7">
      <c r="G687" s="68"/>
    </row>
    <row r="688" spans="7:7">
      <c r="G688" s="68"/>
    </row>
    <row r="689" spans="7:7">
      <c r="G689" s="68"/>
    </row>
    <row r="690" spans="7:7">
      <c r="G690" s="68"/>
    </row>
    <row r="691" spans="7:7">
      <c r="G691" s="68"/>
    </row>
    <row r="692" spans="7:7">
      <c r="G692" s="68"/>
    </row>
    <row r="693" spans="7:7">
      <c r="G693" s="68"/>
    </row>
    <row r="694" spans="7:7">
      <c r="G694" s="68"/>
    </row>
    <row r="695" spans="7:7">
      <c r="G695" s="68"/>
    </row>
    <row r="696" spans="7:7">
      <c r="G696" s="68"/>
    </row>
    <row r="697" spans="7:7">
      <c r="G697" s="68"/>
    </row>
    <row r="698" spans="7:7">
      <c r="G698" s="68"/>
    </row>
    <row r="699" spans="7:7">
      <c r="G699" s="68"/>
    </row>
    <row r="700" spans="7:7">
      <c r="G700" s="68"/>
    </row>
    <row r="701" spans="7:7">
      <c r="G701" s="68"/>
    </row>
    <row r="702" spans="7:7">
      <c r="G702" s="68"/>
    </row>
    <row r="703" spans="7:7">
      <c r="G703" s="68"/>
    </row>
    <row r="704" spans="7:7">
      <c r="G704" s="68"/>
    </row>
    <row r="705" spans="7:7">
      <c r="G705" s="68"/>
    </row>
    <row r="706" spans="7:7">
      <c r="G706" s="68"/>
    </row>
    <row r="707" spans="7:7">
      <c r="G707" s="68"/>
    </row>
    <row r="708" spans="7:7">
      <c r="G708" s="68"/>
    </row>
    <row r="709" spans="7:7">
      <c r="G709" s="68"/>
    </row>
    <row r="710" spans="7:7">
      <c r="G710" s="68"/>
    </row>
    <row r="711" spans="7:7">
      <c r="G711" s="68"/>
    </row>
    <row r="712" spans="7:7">
      <c r="G712" s="68"/>
    </row>
    <row r="713" spans="7:7">
      <c r="G713" s="68"/>
    </row>
    <row r="714" spans="7:7">
      <c r="G714" s="68"/>
    </row>
    <row r="715" spans="7:7">
      <c r="G715" s="68"/>
    </row>
    <row r="716" spans="7:7">
      <c r="G716" s="68"/>
    </row>
    <row r="717" spans="7:7">
      <c r="G717" s="68"/>
    </row>
    <row r="718" spans="7:7">
      <c r="G718" s="68"/>
    </row>
    <row r="719" spans="7:7">
      <c r="G719" s="68"/>
    </row>
    <row r="720" spans="7:7">
      <c r="G720" s="68"/>
    </row>
    <row r="721" spans="7:7">
      <c r="G721" s="68"/>
    </row>
    <row r="722" spans="7:7">
      <c r="G722" s="68"/>
    </row>
    <row r="723" spans="7:7">
      <c r="G723" s="68"/>
    </row>
    <row r="724" spans="7:7">
      <c r="G724" s="68"/>
    </row>
    <row r="725" spans="7:7">
      <c r="G725" s="68"/>
    </row>
    <row r="726" spans="7:7">
      <c r="G726" s="68"/>
    </row>
    <row r="727" spans="7:7">
      <c r="G727" s="68"/>
    </row>
    <row r="728" spans="7:7">
      <c r="G728" s="68"/>
    </row>
    <row r="729" spans="7:7">
      <c r="G729" s="68"/>
    </row>
    <row r="730" spans="7:7">
      <c r="G730" s="68"/>
    </row>
    <row r="731" spans="7:7">
      <c r="G731" s="68"/>
    </row>
    <row r="732" spans="7:7">
      <c r="G732" s="68"/>
    </row>
    <row r="733" spans="7:7">
      <c r="G733" s="68"/>
    </row>
    <row r="734" spans="7:7">
      <c r="G734" s="68"/>
    </row>
    <row r="735" spans="7:7">
      <c r="G735" s="68"/>
    </row>
    <row r="736" spans="7:7">
      <c r="G736" s="68"/>
    </row>
    <row r="737" spans="7:7">
      <c r="G737" s="68"/>
    </row>
    <row r="738" spans="7:7">
      <c r="G738" s="68"/>
    </row>
    <row r="739" spans="7:7">
      <c r="G739" s="68"/>
    </row>
    <row r="740" spans="7:7">
      <c r="G740" s="68"/>
    </row>
    <row r="741" spans="7:7">
      <c r="G741" s="68"/>
    </row>
    <row r="742" spans="7:7">
      <c r="G742" s="68"/>
    </row>
    <row r="743" spans="7:7">
      <c r="G743" s="68"/>
    </row>
    <row r="744" spans="7:7">
      <c r="G744" s="68"/>
    </row>
    <row r="745" spans="7:7">
      <c r="G745" s="68"/>
    </row>
    <row r="746" spans="7:7">
      <c r="G746" s="68"/>
    </row>
    <row r="747" spans="7:7">
      <c r="G747" s="68"/>
    </row>
    <row r="748" spans="7:7">
      <c r="G748" s="68"/>
    </row>
    <row r="749" spans="7:7">
      <c r="G749" s="68"/>
    </row>
    <row r="750" spans="7:7">
      <c r="G750" s="68"/>
    </row>
    <row r="751" spans="7:7">
      <c r="G751" s="68"/>
    </row>
    <row r="752" spans="7:7">
      <c r="G752" s="68"/>
    </row>
    <row r="753" spans="7:7">
      <c r="G753" s="68"/>
    </row>
    <row r="754" spans="7:7">
      <c r="G754" s="68"/>
    </row>
    <row r="755" spans="7:7">
      <c r="G755" s="68"/>
    </row>
    <row r="756" spans="7:7">
      <c r="G756" s="68"/>
    </row>
    <row r="757" spans="7:7">
      <c r="G757" s="68"/>
    </row>
    <row r="758" spans="7:7">
      <c r="G758" s="68"/>
    </row>
    <row r="759" spans="7:7">
      <c r="G759" s="68"/>
    </row>
    <row r="760" spans="7:7">
      <c r="G760" s="68"/>
    </row>
    <row r="761" spans="7:7">
      <c r="G761" s="68"/>
    </row>
    <row r="762" spans="7:7">
      <c r="G762" s="68"/>
    </row>
    <row r="763" spans="7:7">
      <c r="G763" s="68"/>
    </row>
    <row r="764" spans="7:7">
      <c r="G764" s="68"/>
    </row>
    <row r="765" spans="7:7">
      <c r="G765" s="68"/>
    </row>
    <row r="766" spans="7:7">
      <c r="G766" s="68"/>
    </row>
    <row r="767" spans="7:7">
      <c r="G767" s="68"/>
    </row>
    <row r="768" spans="7:7">
      <c r="G768" s="68"/>
    </row>
    <row r="769" spans="7:7">
      <c r="G769" s="68"/>
    </row>
    <row r="770" spans="7:7">
      <c r="G770" s="68"/>
    </row>
    <row r="771" spans="7:7">
      <c r="G771" s="68"/>
    </row>
    <row r="772" spans="7:7">
      <c r="G772" s="68"/>
    </row>
    <row r="773" spans="7:7">
      <c r="G773" s="68"/>
    </row>
    <row r="774" spans="7:7">
      <c r="G774" s="68"/>
    </row>
    <row r="775" spans="7:7">
      <c r="G775" s="68"/>
    </row>
    <row r="776" spans="7:7">
      <c r="G776" s="68"/>
    </row>
    <row r="777" spans="7:7">
      <c r="G777" s="68"/>
    </row>
    <row r="778" spans="7:7">
      <c r="G778" s="68"/>
    </row>
    <row r="779" spans="7:7">
      <c r="G779" s="68"/>
    </row>
    <row r="780" spans="7:7">
      <c r="G780" s="68"/>
    </row>
    <row r="781" spans="7:7">
      <c r="G781" s="68"/>
    </row>
    <row r="782" spans="7:7">
      <c r="G782" s="68"/>
    </row>
    <row r="783" spans="7:7">
      <c r="G783" s="68"/>
    </row>
    <row r="784" spans="7:7">
      <c r="G784" s="68"/>
    </row>
    <row r="785" spans="7:7">
      <c r="G785" s="68"/>
    </row>
    <row r="786" spans="7:7">
      <c r="G786" s="68"/>
    </row>
    <row r="787" spans="7:7">
      <c r="G787" s="68"/>
    </row>
    <row r="788" spans="7:7">
      <c r="G788" s="68"/>
    </row>
    <row r="789" spans="7:7">
      <c r="G789" s="68"/>
    </row>
    <row r="790" spans="7:7">
      <c r="G790" s="68"/>
    </row>
    <row r="791" spans="7:7">
      <c r="G791" s="68"/>
    </row>
    <row r="792" spans="7:7">
      <c r="G792" s="68"/>
    </row>
    <row r="793" spans="7:7">
      <c r="G793" s="68"/>
    </row>
    <row r="794" spans="7:7">
      <c r="G794" s="68"/>
    </row>
    <row r="795" spans="7:7">
      <c r="G795" s="68"/>
    </row>
    <row r="796" spans="7:7">
      <c r="G796" s="68"/>
    </row>
    <row r="797" spans="7:7">
      <c r="G797" s="68"/>
    </row>
    <row r="798" spans="7:7">
      <c r="G798" s="68"/>
    </row>
    <row r="799" spans="7:7">
      <c r="G799" s="68"/>
    </row>
    <row r="800" spans="7:7">
      <c r="G800" s="68"/>
    </row>
    <row r="801" spans="7:7">
      <c r="G801" s="68"/>
    </row>
    <row r="802" spans="7:7">
      <c r="G802" s="68"/>
    </row>
    <row r="803" spans="7:7">
      <c r="G803" s="68"/>
    </row>
    <row r="804" spans="7:7">
      <c r="G804" s="68"/>
    </row>
    <row r="805" spans="7:7">
      <c r="G805" s="68"/>
    </row>
    <row r="806" spans="7:7">
      <c r="G806" s="68"/>
    </row>
    <row r="807" spans="7:7">
      <c r="G807" s="68"/>
    </row>
    <row r="808" spans="7:7">
      <c r="G808" s="68"/>
    </row>
    <row r="809" spans="7:7">
      <c r="G809" s="68"/>
    </row>
    <row r="810" spans="7:7">
      <c r="G810" s="68"/>
    </row>
    <row r="811" spans="7:7">
      <c r="G811" s="68"/>
    </row>
    <row r="812" spans="7:7">
      <c r="G812" s="68"/>
    </row>
    <row r="813" spans="7:7">
      <c r="G813" s="68"/>
    </row>
    <row r="814" spans="7:7">
      <c r="G814" s="68"/>
    </row>
    <row r="815" spans="7:7">
      <c r="G815" s="68"/>
    </row>
    <row r="816" spans="7:7">
      <c r="G816" s="68"/>
    </row>
    <row r="817" spans="7:7">
      <c r="G817" s="68"/>
    </row>
    <row r="818" spans="7:7">
      <c r="G818" s="68"/>
    </row>
    <row r="819" spans="7:7">
      <c r="G819" s="68"/>
    </row>
    <row r="820" spans="7:7">
      <c r="G820" s="68"/>
    </row>
    <row r="821" spans="7:7">
      <c r="G821" s="68"/>
    </row>
    <row r="822" spans="7:7">
      <c r="G822" s="68"/>
    </row>
    <row r="823" spans="7:7">
      <c r="G823" s="68"/>
    </row>
    <row r="824" spans="7:7">
      <c r="G824" s="68"/>
    </row>
    <row r="825" spans="7:7">
      <c r="G825" s="68"/>
    </row>
    <row r="826" spans="7:7">
      <c r="G826" s="68"/>
    </row>
    <row r="827" spans="7:7">
      <c r="G827" s="68"/>
    </row>
    <row r="828" spans="7:7">
      <c r="G828" s="68"/>
    </row>
    <row r="829" spans="7:7">
      <c r="G829" s="68"/>
    </row>
    <row r="830" spans="7:7">
      <c r="G830" s="68"/>
    </row>
    <row r="831" spans="7:7">
      <c r="G831" s="68"/>
    </row>
    <row r="832" spans="7:7">
      <c r="G832" s="68"/>
    </row>
    <row r="833" spans="7:7">
      <c r="G833" s="68"/>
    </row>
    <row r="834" spans="7:7">
      <c r="G834" s="68"/>
    </row>
    <row r="835" spans="7:7">
      <c r="G835" s="68"/>
    </row>
    <row r="836" spans="7:7">
      <c r="G836" s="68"/>
    </row>
    <row r="837" spans="7:7">
      <c r="G837" s="68"/>
    </row>
    <row r="838" spans="7:7">
      <c r="G838" s="68"/>
    </row>
    <row r="839" spans="7:7">
      <c r="G839" s="68"/>
    </row>
    <row r="840" spans="7:7">
      <c r="G840" s="68"/>
    </row>
    <row r="841" spans="7:7">
      <c r="G841" s="68"/>
    </row>
    <row r="842" spans="7:7">
      <c r="G842" s="68"/>
    </row>
    <row r="843" spans="7:7">
      <c r="G843" s="68"/>
    </row>
    <row r="844" spans="7:7">
      <c r="G844" s="68"/>
    </row>
    <row r="845" spans="7:7">
      <c r="G845" s="68"/>
    </row>
    <row r="846" spans="7:7">
      <c r="G846" s="68"/>
    </row>
    <row r="847" spans="7:7">
      <c r="G847" s="68"/>
    </row>
    <row r="848" spans="7:7">
      <c r="G848" s="68"/>
    </row>
    <row r="849" spans="7:7">
      <c r="G849" s="68"/>
    </row>
    <row r="850" spans="7:7">
      <c r="G850" s="68"/>
    </row>
    <row r="851" spans="7:7">
      <c r="G851" s="68"/>
    </row>
    <row r="852" spans="7:7">
      <c r="G852" s="68"/>
    </row>
    <row r="853" spans="7:7">
      <c r="G853" s="68"/>
    </row>
    <row r="854" spans="7:7">
      <c r="G854" s="68"/>
    </row>
    <row r="855" spans="7:7">
      <c r="G855" s="68"/>
    </row>
    <row r="856" spans="7:7">
      <c r="G856" s="68"/>
    </row>
    <row r="857" spans="7:7">
      <c r="G857" s="68"/>
    </row>
    <row r="858" spans="7:7">
      <c r="G858" s="68"/>
    </row>
    <row r="859" spans="7:7">
      <c r="G859" s="68"/>
    </row>
    <row r="860" spans="7:7">
      <c r="G860" s="68"/>
    </row>
    <row r="861" spans="7:7">
      <c r="G861" s="68"/>
    </row>
    <row r="862" spans="7:7">
      <c r="G862" s="68"/>
    </row>
    <row r="863" spans="7:7">
      <c r="G863" s="68"/>
    </row>
    <row r="864" spans="7:7">
      <c r="G864" s="68"/>
    </row>
    <row r="865" spans="7:7">
      <c r="G865" s="68"/>
    </row>
    <row r="866" spans="7:7">
      <c r="G866" s="68"/>
    </row>
    <row r="867" spans="7:7">
      <c r="G867" s="68"/>
    </row>
    <row r="868" spans="7:7">
      <c r="G868" s="68"/>
    </row>
    <row r="869" spans="7:7">
      <c r="G869" s="68"/>
    </row>
    <row r="870" spans="7:7">
      <c r="G870" s="68"/>
    </row>
    <row r="871" spans="7:7">
      <c r="G871" s="68"/>
    </row>
    <row r="872" spans="7:7">
      <c r="G872" s="68"/>
    </row>
    <row r="873" spans="7:7">
      <c r="G873" s="68"/>
    </row>
    <row r="874" spans="7:7">
      <c r="G874" s="68"/>
    </row>
  </sheetData>
  <mergeCells count="15">
    <mergeCell ref="M4:M6"/>
    <mergeCell ref="A29:I30"/>
    <mergeCell ref="A31:I32"/>
    <mergeCell ref="A33:I34"/>
    <mergeCell ref="A1:I1"/>
    <mergeCell ref="A2:I2"/>
    <mergeCell ref="A3:F3"/>
    <mergeCell ref="A4:A6"/>
    <mergeCell ref="B4:B6"/>
    <mergeCell ref="C4:C6"/>
    <mergeCell ref="D4:D6"/>
    <mergeCell ref="E4:E6"/>
    <mergeCell ref="F4:F6"/>
    <mergeCell ref="G4:G7"/>
    <mergeCell ref="H4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A1:M874"/>
  <sheetViews>
    <sheetView topLeftCell="A12" workbookViewId="0">
      <selection activeCell="I24" sqref="I24"/>
    </sheetView>
  </sheetViews>
  <sheetFormatPr defaultColWidth="9.140625" defaultRowHeight="15"/>
  <cols>
    <col min="1" max="2" width="9.140625" style="16"/>
    <col min="3" max="3" width="10.7109375" style="16" customWidth="1"/>
    <col min="4" max="5" width="9.140625" style="16"/>
    <col min="6" max="6" width="9.140625" style="67"/>
    <col min="7" max="7" width="14.28515625" style="69" customWidth="1"/>
    <col min="8" max="8" width="11" style="16" customWidth="1"/>
    <col min="9" max="9" width="12" style="16" customWidth="1"/>
    <col min="10" max="16384" width="9.140625" style="16"/>
  </cols>
  <sheetData>
    <row r="1" spans="1:13" ht="20.45" customHeight="1" thickBot="1">
      <c r="A1" s="313" t="s">
        <v>111</v>
      </c>
      <c r="B1" s="336"/>
      <c r="C1" s="336"/>
      <c r="D1" s="336"/>
      <c r="E1" s="336"/>
      <c r="F1" s="336"/>
      <c r="G1" s="336"/>
      <c r="H1" s="336"/>
      <c r="I1" s="336"/>
    </row>
    <row r="2" spans="1:13" ht="19.899999999999999" customHeight="1">
      <c r="A2" s="314" t="s">
        <v>113</v>
      </c>
      <c r="B2" s="315"/>
      <c r="C2" s="315"/>
      <c r="D2" s="315"/>
      <c r="E2" s="315"/>
      <c r="F2" s="315"/>
      <c r="G2" s="315"/>
      <c r="H2" s="315"/>
      <c r="I2" s="316"/>
      <c r="J2" s="17"/>
    </row>
    <row r="3" spans="1:13" ht="18" customHeight="1">
      <c r="A3" s="317" t="s">
        <v>93</v>
      </c>
      <c r="B3" s="318"/>
      <c r="C3" s="318"/>
      <c r="D3" s="318"/>
      <c r="E3" s="318"/>
      <c r="F3" s="319"/>
      <c r="G3" s="18"/>
      <c r="H3" s="19"/>
      <c r="I3" s="20"/>
      <c r="J3" s="17"/>
      <c r="K3" s="21"/>
      <c r="L3" s="21"/>
      <c r="M3" s="21"/>
    </row>
    <row r="4" spans="1:13" ht="20.45" customHeight="1">
      <c r="A4" s="320" t="s">
        <v>92</v>
      </c>
      <c r="B4" s="323" t="s">
        <v>3</v>
      </c>
      <c r="C4" s="323" t="s">
        <v>91</v>
      </c>
      <c r="D4" s="323" t="s">
        <v>4</v>
      </c>
      <c r="E4" s="323" t="s">
        <v>5</v>
      </c>
      <c r="F4" s="328" t="s">
        <v>6</v>
      </c>
      <c r="G4" s="331" t="s">
        <v>90</v>
      </c>
      <c r="H4" s="323" t="s">
        <v>89</v>
      </c>
      <c r="I4" s="334"/>
      <c r="J4" s="17"/>
      <c r="K4" s="21"/>
      <c r="L4" s="21"/>
      <c r="M4" s="306"/>
    </row>
    <row r="5" spans="1:13" ht="12" customHeight="1">
      <c r="A5" s="321"/>
      <c r="B5" s="324"/>
      <c r="C5" s="324"/>
      <c r="D5" s="326"/>
      <c r="E5" s="326"/>
      <c r="F5" s="329"/>
      <c r="G5" s="332"/>
      <c r="H5" s="324"/>
      <c r="I5" s="335"/>
      <c r="J5" s="17"/>
      <c r="K5" s="21"/>
      <c r="L5" s="21"/>
      <c r="M5" s="306"/>
    </row>
    <row r="6" spans="1:13" ht="18.600000000000001" customHeight="1">
      <c r="A6" s="322"/>
      <c r="B6" s="325"/>
      <c r="C6" s="325"/>
      <c r="D6" s="327"/>
      <c r="E6" s="327"/>
      <c r="F6" s="330"/>
      <c r="G6" s="332"/>
      <c r="H6" s="324"/>
      <c r="I6" s="335"/>
      <c r="J6" s="17"/>
      <c r="K6" s="21"/>
      <c r="L6" s="21"/>
      <c r="M6" s="306"/>
    </row>
    <row r="7" spans="1:13" ht="37.5" customHeight="1">
      <c r="A7" s="22"/>
      <c r="B7" s="23"/>
      <c r="C7" s="23"/>
      <c r="D7" s="24"/>
      <c r="E7" s="24"/>
      <c r="F7" s="25"/>
      <c r="G7" s="333"/>
      <c r="H7" s="26" t="s">
        <v>79</v>
      </c>
      <c r="I7" s="27" t="s">
        <v>88</v>
      </c>
      <c r="J7" s="17"/>
      <c r="K7" s="21"/>
      <c r="L7" s="21"/>
      <c r="M7" s="21"/>
    </row>
    <row r="8" spans="1:13" ht="18.75" customHeight="1">
      <c r="A8" s="28">
        <v>1</v>
      </c>
      <c r="B8" s="29" t="s">
        <v>7</v>
      </c>
      <c r="C8" s="172">
        <v>92</v>
      </c>
      <c r="D8" s="173">
        <v>8.5</v>
      </c>
      <c r="E8" s="173">
        <v>6</v>
      </c>
      <c r="F8" s="174">
        <f>(7+7+5.9)/3</f>
        <v>6.6333333333333329</v>
      </c>
      <c r="G8" s="30" t="s">
        <v>8</v>
      </c>
      <c r="H8" s="31" t="s">
        <v>87</v>
      </c>
      <c r="I8" s="32" t="s">
        <v>87</v>
      </c>
      <c r="J8" s="17"/>
      <c r="K8" s="33"/>
      <c r="L8" s="21"/>
      <c r="M8" s="21"/>
    </row>
    <row r="9" spans="1:13" ht="19.149999999999999" customHeight="1">
      <c r="A9" s="28">
        <v>2</v>
      </c>
      <c r="B9" s="29" t="s">
        <v>86</v>
      </c>
      <c r="C9" s="172">
        <v>92</v>
      </c>
      <c r="D9" s="173">
        <v>5</v>
      </c>
      <c r="E9" s="173">
        <v>2.2000000000000002</v>
      </c>
      <c r="F9" s="175">
        <f>(3+3.2+2.5)/3</f>
        <v>2.9</v>
      </c>
      <c r="G9" s="34">
        <v>5</v>
      </c>
      <c r="H9" s="191">
        <v>1.99</v>
      </c>
      <c r="I9" s="35">
        <v>2</v>
      </c>
      <c r="J9" s="17"/>
      <c r="K9" s="36"/>
      <c r="L9" s="37"/>
      <c r="M9" s="21"/>
    </row>
    <row r="10" spans="1:13" ht="20.25" customHeight="1">
      <c r="A10" s="28">
        <v>3</v>
      </c>
      <c r="B10" s="29" t="s">
        <v>85</v>
      </c>
      <c r="C10" s="172">
        <v>92</v>
      </c>
      <c r="D10" s="172" t="s">
        <v>9</v>
      </c>
      <c r="E10" s="172" t="s">
        <v>9</v>
      </c>
      <c r="F10" s="176" t="s">
        <v>9</v>
      </c>
      <c r="G10" s="34">
        <v>0.5</v>
      </c>
      <c r="H10" s="191">
        <v>7.0000000000000007E-2</v>
      </c>
      <c r="I10" s="38">
        <v>0.2</v>
      </c>
      <c r="J10" s="17"/>
      <c r="K10" s="36"/>
      <c r="L10" s="37"/>
      <c r="M10" s="21"/>
    </row>
    <row r="11" spans="1:13" ht="16.5" customHeight="1">
      <c r="A11" s="28">
        <v>4</v>
      </c>
      <c r="B11" s="29" t="s">
        <v>84</v>
      </c>
      <c r="C11" s="172">
        <v>92</v>
      </c>
      <c r="D11" s="177">
        <v>0.35</v>
      </c>
      <c r="E11" s="177">
        <v>0.01</v>
      </c>
      <c r="F11" s="175">
        <f>(0.13+0.11+0.15)/3</f>
        <v>0.13</v>
      </c>
      <c r="G11" s="39">
        <v>0.35</v>
      </c>
      <c r="H11" s="191">
        <v>0.1</v>
      </c>
      <c r="I11" s="38">
        <v>0.14000000000000001</v>
      </c>
      <c r="J11" s="17"/>
      <c r="K11" s="36"/>
      <c r="L11" s="37"/>
    </row>
    <row r="12" spans="1:13" ht="16.149999999999999" customHeight="1">
      <c r="A12" s="28">
        <v>5</v>
      </c>
      <c r="B12" s="29" t="s">
        <v>83</v>
      </c>
      <c r="C12" s="172">
        <v>92</v>
      </c>
      <c r="D12" s="173">
        <v>15</v>
      </c>
      <c r="E12" s="173">
        <v>10</v>
      </c>
      <c r="F12" s="174">
        <f>(11.1+11.4+11.9)/3</f>
        <v>11.466666666666667</v>
      </c>
      <c r="G12" s="40">
        <v>20</v>
      </c>
      <c r="H12" s="191">
        <v>8</v>
      </c>
      <c r="I12" s="41">
        <v>8</v>
      </c>
      <c r="J12" s="17"/>
      <c r="K12" s="36"/>
      <c r="L12" s="37"/>
    </row>
    <row r="13" spans="1:13" ht="16.149999999999999" customHeight="1">
      <c r="A13" s="28">
        <v>6</v>
      </c>
      <c r="B13" s="29" t="s">
        <v>10</v>
      </c>
      <c r="C13" s="172">
        <v>92</v>
      </c>
      <c r="D13" s="173">
        <v>120</v>
      </c>
      <c r="E13" s="173">
        <v>32</v>
      </c>
      <c r="F13" s="174">
        <f>(55.2+59+50)/3</f>
        <v>54.733333333333327</v>
      </c>
      <c r="G13" s="40">
        <v>125</v>
      </c>
      <c r="H13" s="191">
        <v>37.6</v>
      </c>
      <c r="I13" s="41">
        <v>50</v>
      </c>
      <c r="J13" s="17"/>
      <c r="K13" s="36"/>
      <c r="L13" s="37"/>
    </row>
    <row r="14" spans="1:13" ht="16.899999999999999" customHeight="1">
      <c r="A14" s="28">
        <v>7</v>
      </c>
      <c r="B14" s="29" t="s">
        <v>11</v>
      </c>
      <c r="C14" s="172">
        <v>92</v>
      </c>
      <c r="D14" s="173">
        <v>18.2</v>
      </c>
      <c r="E14" s="173">
        <v>9.3000000000000007</v>
      </c>
      <c r="F14" s="175">
        <f>(7.8+8.6+9.6)/3</f>
        <v>8.6666666666666661</v>
      </c>
      <c r="G14" s="40">
        <v>15</v>
      </c>
      <c r="H14" s="191">
        <v>6</v>
      </c>
      <c r="I14" s="41">
        <v>6</v>
      </c>
      <c r="J14" s="17"/>
      <c r="K14" s="36"/>
      <c r="L14" s="37"/>
    </row>
    <row r="15" spans="1:13" ht="15" customHeight="1">
      <c r="A15" s="28">
        <v>8</v>
      </c>
      <c r="B15" s="29" t="s">
        <v>20</v>
      </c>
      <c r="C15" s="172">
        <v>92</v>
      </c>
      <c r="D15" s="172" t="s">
        <v>21</v>
      </c>
      <c r="E15" s="172" t="s">
        <v>21</v>
      </c>
      <c r="F15" s="174" t="s">
        <v>21</v>
      </c>
      <c r="G15" s="40">
        <v>0.2</v>
      </c>
      <c r="H15" s="191">
        <v>0.01</v>
      </c>
      <c r="I15" s="42">
        <v>0.08</v>
      </c>
      <c r="J15" s="17"/>
      <c r="K15" s="36"/>
      <c r="L15" s="37"/>
    </row>
    <row r="16" spans="1:13" s="51" customFormat="1" ht="18.600000000000001" customHeight="1">
      <c r="A16" s="43">
        <v>9</v>
      </c>
      <c r="B16" s="44" t="s">
        <v>27</v>
      </c>
      <c r="C16" s="179">
        <v>3</v>
      </c>
      <c r="D16" s="180"/>
      <c r="E16" s="180"/>
      <c r="F16" s="181">
        <f>(2.15+2.11+2.85)/3</f>
        <v>2.3699999999999997</v>
      </c>
      <c r="G16" s="46">
        <v>15</v>
      </c>
      <c r="H16" s="191">
        <v>1.63</v>
      </c>
      <c r="I16" s="47">
        <v>6</v>
      </c>
      <c r="J16" s="48"/>
      <c r="K16" s="49"/>
      <c r="L16" s="50"/>
    </row>
    <row r="17" spans="1:12" ht="15" customHeight="1">
      <c r="A17" s="52">
        <v>10</v>
      </c>
      <c r="B17" s="29" t="s">
        <v>30</v>
      </c>
      <c r="C17" s="172">
        <v>3</v>
      </c>
      <c r="D17" s="182"/>
      <c r="E17" s="182"/>
      <c r="F17" s="175">
        <v>0</v>
      </c>
      <c r="G17" s="40">
        <v>0.1</v>
      </c>
      <c r="H17" s="177">
        <f t="shared" ref="H17:H25" si="0">L17</f>
        <v>0</v>
      </c>
      <c r="I17" s="42">
        <v>0.04</v>
      </c>
      <c r="J17" s="17"/>
      <c r="K17" s="36"/>
      <c r="L17" s="37"/>
    </row>
    <row r="18" spans="1:12" ht="15" customHeight="1">
      <c r="A18" s="52">
        <v>11</v>
      </c>
      <c r="B18" s="29" t="s">
        <v>31</v>
      </c>
      <c r="C18" s="172">
        <v>3</v>
      </c>
      <c r="D18" s="182"/>
      <c r="E18" s="182"/>
      <c r="F18" s="183">
        <f>(0.061+0.031+0.058)/3</f>
        <v>4.9999999999999996E-2</v>
      </c>
      <c r="G18" s="40">
        <v>2</v>
      </c>
      <c r="H18" s="192">
        <v>0.04</v>
      </c>
      <c r="I18" s="41">
        <v>0.8</v>
      </c>
      <c r="J18" s="17"/>
      <c r="K18" s="36"/>
      <c r="L18" s="37"/>
    </row>
    <row r="19" spans="1:12" ht="15" customHeight="1">
      <c r="A19" s="52">
        <v>12</v>
      </c>
      <c r="B19" s="29" t="s">
        <v>32</v>
      </c>
      <c r="C19" s="172">
        <v>3</v>
      </c>
      <c r="D19" s="182"/>
      <c r="E19" s="182"/>
      <c r="F19" s="183">
        <f>(0.0042+0.028+0.032)/3</f>
        <v>2.1400000000000002E-2</v>
      </c>
      <c r="G19" s="40">
        <v>0.1</v>
      </c>
      <c r="H19" s="193">
        <v>1.4999999999999999E-2</v>
      </c>
      <c r="I19" s="42">
        <v>0.04</v>
      </c>
      <c r="J19" s="17"/>
      <c r="K19" s="36"/>
    </row>
    <row r="20" spans="1:12" ht="15" customHeight="1">
      <c r="A20" s="52">
        <v>13</v>
      </c>
      <c r="B20" s="29" t="s">
        <v>34</v>
      </c>
      <c r="C20" s="172">
        <v>3</v>
      </c>
      <c r="D20" s="182"/>
      <c r="E20" s="182"/>
      <c r="F20" s="183">
        <f>(0.045+0.066+0.061)/3</f>
        <v>5.7333333333333326E-2</v>
      </c>
      <c r="G20" s="40">
        <v>5</v>
      </c>
      <c r="H20" s="192">
        <v>0.42</v>
      </c>
      <c r="I20" s="41">
        <v>2</v>
      </c>
      <c r="J20" s="17"/>
      <c r="K20" s="36"/>
    </row>
    <row r="21" spans="1:12" ht="15" customHeight="1">
      <c r="A21" s="52">
        <v>14</v>
      </c>
      <c r="B21" s="29" t="s">
        <v>35</v>
      </c>
      <c r="C21" s="172">
        <v>3</v>
      </c>
      <c r="D21" s="182"/>
      <c r="E21" s="182"/>
      <c r="F21" s="183">
        <f>(0.041+0.059+0.055)/3</f>
        <v>5.1666666666666666E-2</v>
      </c>
      <c r="G21" s="40">
        <v>1</v>
      </c>
      <c r="H21" s="192">
        <v>0.04</v>
      </c>
      <c r="I21" s="41">
        <v>0.4</v>
      </c>
      <c r="J21" s="17"/>
      <c r="K21" s="36"/>
    </row>
    <row r="22" spans="1:12" ht="15" customHeight="1">
      <c r="A22" s="52">
        <v>15</v>
      </c>
      <c r="B22" s="29" t="s">
        <v>36</v>
      </c>
      <c r="C22" s="172">
        <v>3</v>
      </c>
      <c r="D22" s="182"/>
      <c r="E22" s="182"/>
      <c r="F22" s="175">
        <f>(0.05+0.061+0.063)/3</f>
        <v>5.7999999999999996E-2</v>
      </c>
      <c r="G22" s="40">
        <v>1</v>
      </c>
      <c r="H22" s="193">
        <v>0.04</v>
      </c>
      <c r="I22" s="41">
        <v>0.4</v>
      </c>
      <c r="J22" s="17"/>
      <c r="K22" s="36"/>
    </row>
    <row r="23" spans="1:12" s="51" customFormat="1" ht="20.45" customHeight="1">
      <c r="A23" s="53">
        <v>16</v>
      </c>
      <c r="B23" s="54" t="s">
        <v>38</v>
      </c>
      <c r="C23" s="184">
        <v>3</v>
      </c>
      <c r="D23" s="185"/>
      <c r="E23" s="185"/>
      <c r="F23" s="187">
        <v>3.7000000000000002E-3</v>
      </c>
      <c r="G23" s="55">
        <v>0.1</v>
      </c>
      <c r="H23" s="197">
        <v>2.9999999999999997E-4</v>
      </c>
      <c r="I23" s="56">
        <v>0.04</v>
      </c>
      <c r="J23" s="48"/>
      <c r="K23" s="49"/>
    </row>
    <row r="24" spans="1:12" s="51" customFormat="1" ht="20.45" customHeight="1">
      <c r="A24" s="45">
        <v>17</v>
      </c>
      <c r="B24" s="57" t="s">
        <v>39</v>
      </c>
      <c r="C24" s="179">
        <v>3</v>
      </c>
      <c r="D24" s="186"/>
      <c r="E24" s="186"/>
      <c r="F24" s="187">
        <f>(0.004+0.0005+0.0003)/3</f>
        <v>1.6000000000000001E-3</v>
      </c>
      <c r="G24" s="46">
        <v>0.2</v>
      </c>
      <c r="H24" s="195">
        <v>4.0000000000000002E-4</v>
      </c>
      <c r="I24" s="58">
        <v>0.08</v>
      </c>
      <c r="J24" s="48"/>
      <c r="K24" s="59"/>
    </row>
    <row r="25" spans="1:12" ht="17.45" customHeight="1">
      <c r="A25" s="60">
        <v>18</v>
      </c>
      <c r="B25" s="61" t="s">
        <v>33</v>
      </c>
      <c r="C25" s="188">
        <v>3</v>
      </c>
      <c r="D25" s="189"/>
      <c r="E25" s="189"/>
      <c r="F25" s="187" t="s">
        <v>18</v>
      </c>
      <c r="G25" s="62">
        <v>0.01</v>
      </c>
      <c r="H25" s="178">
        <f t="shared" si="0"/>
        <v>0</v>
      </c>
      <c r="I25" s="63">
        <v>4.0000000000000001E-3</v>
      </c>
      <c r="J25" s="17"/>
      <c r="K25" s="36"/>
    </row>
    <row r="26" spans="1:12" ht="15" customHeight="1">
      <c r="A26" s="64">
        <v>19</v>
      </c>
      <c r="B26" s="44" t="s">
        <v>37</v>
      </c>
      <c r="C26" s="179">
        <v>3</v>
      </c>
      <c r="D26" s="186"/>
      <c r="E26" s="186"/>
      <c r="F26" s="187" t="s">
        <v>18</v>
      </c>
      <c r="G26" s="40">
        <v>0.2</v>
      </c>
      <c r="H26" s="173">
        <v>0</v>
      </c>
      <c r="I26" s="41">
        <v>0.8</v>
      </c>
      <c r="J26" s="17"/>
      <c r="K26" s="36"/>
    </row>
    <row r="27" spans="1:12" ht="15" customHeight="1">
      <c r="A27" s="65">
        <v>20</v>
      </c>
      <c r="B27" s="44" t="s">
        <v>28</v>
      </c>
      <c r="C27" s="179">
        <v>3</v>
      </c>
      <c r="D27" s="179"/>
      <c r="E27" s="179"/>
      <c r="F27" s="190">
        <v>7</v>
      </c>
      <c r="G27" s="40">
        <v>40</v>
      </c>
      <c r="H27" s="177">
        <v>4.8</v>
      </c>
      <c r="I27" s="41">
        <v>16</v>
      </c>
      <c r="J27" s="17"/>
      <c r="K27" s="36"/>
      <c r="L27" s="37"/>
    </row>
    <row r="28" spans="1:12" ht="15" customHeight="1">
      <c r="A28" s="65">
        <v>21</v>
      </c>
      <c r="B28" s="44" t="s">
        <v>29</v>
      </c>
      <c r="C28" s="179">
        <v>3</v>
      </c>
      <c r="D28" s="179"/>
      <c r="E28" s="179"/>
      <c r="F28" s="181">
        <v>1.53</v>
      </c>
      <c r="G28" s="40">
        <v>3</v>
      </c>
      <c r="H28" s="177">
        <v>1.05</v>
      </c>
      <c r="I28" s="41">
        <v>1.2</v>
      </c>
      <c r="J28" s="17"/>
      <c r="K28" s="36"/>
      <c r="L28" s="37"/>
    </row>
    <row r="29" spans="1:12" ht="22.5" customHeight="1">
      <c r="A29" s="307" t="s">
        <v>82</v>
      </c>
      <c r="B29" s="308"/>
      <c r="C29" s="308"/>
      <c r="D29" s="308"/>
      <c r="E29" s="308"/>
      <c r="F29" s="308"/>
      <c r="G29" s="308"/>
      <c r="H29" s="308"/>
      <c r="I29" s="308"/>
    </row>
    <row r="30" spans="1:12" ht="17.25" customHeight="1">
      <c r="A30" s="309"/>
      <c r="B30" s="309"/>
      <c r="C30" s="309"/>
      <c r="D30" s="309"/>
      <c r="E30" s="309"/>
      <c r="F30" s="309"/>
      <c r="G30" s="309"/>
      <c r="H30" s="309"/>
      <c r="I30" s="309"/>
      <c r="J30" s="66"/>
    </row>
    <row r="31" spans="1:12" ht="13.15" customHeight="1">
      <c r="A31" s="310" t="s">
        <v>98</v>
      </c>
      <c r="B31" s="311"/>
      <c r="C31" s="311"/>
      <c r="D31" s="311"/>
      <c r="E31" s="311"/>
      <c r="F31" s="311"/>
      <c r="G31" s="311"/>
      <c r="H31" s="311"/>
      <c r="I31" s="311"/>
    </row>
    <row r="32" spans="1:12" ht="12.75" customHeight="1">
      <c r="A32" s="312"/>
      <c r="B32" s="312"/>
      <c r="C32" s="312"/>
      <c r="D32" s="312"/>
      <c r="E32" s="312"/>
      <c r="F32" s="312"/>
      <c r="G32" s="312"/>
      <c r="H32" s="312"/>
      <c r="I32" s="312"/>
    </row>
    <row r="33" spans="1:9">
      <c r="A33" s="310" t="s">
        <v>94</v>
      </c>
      <c r="B33" s="311"/>
      <c r="C33" s="311"/>
      <c r="D33" s="311"/>
      <c r="E33" s="311"/>
      <c r="F33" s="311"/>
      <c r="G33" s="311"/>
      <c r="H33" s="311"/>
      <c r="I33" s="311"/>
    </row>
    <row r="34" spans="1:9">
      <c r="A34" s="312"/>
      <c r="B34" s="312"/>
      <c r="C34" s="312"/>
      <c r="D34" s="312"/>
      <c r="E34" s="312"/>
      <c r="F34" s="312"/>
      <c r="G34" s="312"/>
      <c r="H34" s="312"/>
      <c r="I34" s="312"/>
    </row>
    <row r="35" spans="1:9">
      <c r="G35" s="68"/>
    </row>
    <row r="36" spans="1:9">
      <c r="G36" s="68"/>
    </row>
    <row r="37" spans="1:9">
      <c r="G37" s="68"/>
    </row>
    <row r="38" spans="1:9">
      <c r="G38" s="68"/>
    </row>
    <row r="39" spans="1:9">
      <c r="G39" s="68"/>
    </row>
    <row r="40" spans="1:9">
      <c r="G40" s="68"/>
    </row>
    <row r="41" spans="1:9">
      <c r="G41" s="68"/>
    </row>
    <row r="42" spans="1:9">
      <c r="G42" s="68"/>
    </row>
    <row r="43" spans="1:9">
      <c r="G43" s="68"/>
    </row>
    <row r="44" spans="1:9">
      <c r="G44" s="68"/>
    </row>
    <row r="45" spans="1:9">
      <c r="G45" s="68"/>
    </row>
    <row r="46" spans="1:9">
      <c r="G46" s="68"/>
    </row>
    <row r="47" spans="1:9">
      <c r="G47" s="68"/>
    </row>
    <row r="48" spans="1:9">
      <c r="G48" s="68"/>
    </row>
    <row r="49" spans="7:7">
      <c r="G49" s="68"/>
    </row>
    <row r="50" spans="7:7">
      <c r="G50" s="68"/>
    </row>
    <row r="51" spans="7:7">
      <c r="G51" s="68"/>
    </row>
    <row r="52" spans="7:7">
      <c r="G52" s="68"/>
    </row>
    <row r="53" spans="7:7">
      <c r="G53" s="68"/>
    </row>
    <row r="54" spans="7:7">
      <c r="G54" s="68"/>
    </row>
    <row r="55" spans="7:7">
      <c r="G55" s="68"/>
    </row>
    <row r="56" spans="7:7">
      <c r="G56" s="68"/>
    </row>
    <row r="57" spans="7:7">
      <c r="G57" s="68"/>
    </row>
    <row r="58" spans="7:7">
      <c r="G58" s="68"/>
    </row>
    <row r="59" spans="7:7">
      <c r="G59" s="68"/>
    </row>
    <row r="60" spans="7:7">
      <c r="G60" s="68"/>
    </row>
    <row r="61" spans="7:7">
      <c r="G61" s="68"/>
    </row>
    <row r="62" spans="7:7">
      <c r="G62" s="68"/>
    </row>
    <row r="63" spans="7:7">
      <c r="G63" s="68"/>
    </row>
    <row r="64" spans="7:7">
      <c r="G64" s="68"/>
    </row>
    <row r="65" spans="7:7">
      <c r="G65" s="68"/>
    </row>
    <row r="66" spans="7:7">
      <c r="G66" s="68"/>
    </row>
    <row r="67" spans="7:7">
      <c r="G67" s="68"/>
    </row>
    <row r="68" spans="7:7">
      <c r="G68" s="68"/>
    </row>
    <row r="69" spans="7:7">
      <c r="G69" s="68"/>
    </row>
    <row r="70" spans="7:7">
      <c r="G70" s="68"/>
    </row>
    <row r="71" spans="7:7">
      <c r="G71" s="68"/>
    </row>
    <row r="72" spans="7:7">
      <c r="G72" s="68"/>
    </row>
    <row r="73" spans="7:7">
      <c r="G73" s="68"/>
    </row>
    <row r="74" spans="7:7">
      <c r="G74" s="68"/>
    </row>
    <row r="75" spans="7:7">
      <c r="G75" s="68"/>
    </row>
    <row r="76" spans="7:7">
      <c r="G76" s="68"/>
    </row>
    <row r="77" spans="7:7">
      <c r="G77" s="68"/>
    </row>
    <row r="78" spans="7:7">
      <c r="G78" s="68"/>
    </row>
    <row r="79" spans="7:7">
      <c r="G79" s="68"/>
    </row>
    <row r="80" spans="7:7">
      <c r="G80" s="68"/>
    </row>
    <row r="81" spans="7:7">
      <c r="G81" s="68"/>
    </row>
    <row r="82" spans="7:7">
      <c r="G82" s="68"/>
    </row>
    <row r="83" spans="7:7">
      <c r="G83" s="68"/>
    </row>
    <row r="84" spans="7:7">
      <c r="G84" s="68"/>
    </row>
    <row r="85" spans="7:7">
      <c r="G85" s="68"/>
    </row>
    <row r="86" spans="7:7">
      <c r="G86" s="68"/>
    </row>
    <row r="87" spans="7:7">
      <c r="G87" s="68"/>
    </row>
    <row r="88" spans="7:7">
      <c r="G88" s="68"/>
    </row>
    <row r="89" spans="7:7">
      <c r="G89" s="68"/>
    </row>
    <row r="90" spans="7:7">
      <c r="G90" s="68"/>
    </row>
    <row r="91" spans="7:7">
      <c r="G91" s="68"/>
    </row>
    <row r="92" spans="7:7">
      <c r="G92" s="68"/>
    </row>
    <row r="93" spans="7:7">
      <c r="G93" s="68"/>
    </row>
    <row r="94" spans="7:7">
      <c r="G94" s="68"/>
    </row>
    <row r="95" spans="7:7">
      <c r="G95" s="68"/>
    </row>
    <row r="96" spans="7:7">
      <c r="G96" s="68"/>
    </row>
    <row r="97" spans="7:7">
      <c r="G97" s="68"/>
    </row>
    <row r="98" spans="7:7">
      <c r="G98" s="68"/>
    </row>
    <row r="99" spans="7:7">
      <c r="G99" s="68"/>
    </row>
    <row r="100" spans="7:7">
      <c r="G100" s="68"/>
    </row>
    <row r="101" spans="7:7">
      <c r="G101" s="68"/>
    </row>
    <row r="102" spans="7:7">
      <c r="G102" s="68"/>
    </row>
    <row r="103" spans="7:7">
      <c r="G103" s="68"/>
    </row>
    <row r="104" spans="7:7">
      <c r="G104" s="68"/>
    </row>
    <row r="105" spans="7:7">
      <c r="G105" s="68"/>
    </row>
    <row r="106" spans="7:7">
      <c r="G106" s="68"/>
    </row>
    <row r="107" spans="7:7">
      <c r="G107" s="68"/>
    </row>
    <row r="108" spans="7:7">
      <c r="G108" s="68"/>
    </row>
    <row r="109" spans="7:7">
      <c r="G109" s="68"/>
    </row>
    <row r="110" spans="7:7">
      <c r="G110" s="68"/>
    </row>
    <row r="111" spans="7:7">
      <c r="G111" s="68"/>
    </row>
    <row r="112" spans="7:7">
      <c r="G112" s="68"/>
    </row>
    <row r="113" spans="7:7">
      <c r="G113" s="68"/>
    </row>
    <row r="114" spans="7:7">
      <c r="G114" s="68"/>
    </row>
    <row r="115" spans="7:7">
      <c r="G115" s="68"/>
    </row>
    <row r="116" spans="7:7">
      <c r="G116" s="68"/>
    </row>
    <row r="117" spans="7:7">
      <c r="G117" s="68"/>
    </row>
    <row r="118" spans="7:7">
      <c r="G118" s="68"/>
    </row>
    <row r="119" spans="7:7">
      <c r="G119" s="68"/>
    </row>
    <row r="120" spans="7:7">
      <c r="G120" s="68"/>
    </row>
    <row r="121" spans="7:7">
      <c r="G121" s="68"/>
    </row>
    <row r="122" spans="7:7">
      <c r="G122" s="68"/>
    </row>
    <row r="123" spans="7:7">
      <c r="G123" s="68"/>
    </row>
    <row r="124" spans="7:7">
      <c r="G124" s="68"/>
    </row>
    <row r="125" spans="7:7">
      <c r="G125" s="68"/>
    </row>
    <row r="126" spans="7:7">
      <c r="G126" s="68"/>
    </row>
    <row r="127" spans="7:7">
      <c r="G127" s="68"/>
    </row>
    <row r="128" spans="7:7">
      <c r="G128" s="68"/>
    </row>
    <row r="129" spans="7:7">
      <c r="G129" s="68"/>
    </row>
    <row r="130" spans="7:7">
      <c r="G130" s="68"/>
    </row>
    <row r="131" spans="7:7">
      <c r="G131" s="68"/>
    </row>
    <row r="132" spans="7:7">
      <c r="G132" s="68"/>
    </row>
    <row r="133" spans="7:7">
      <c r="G133" s="68"/>
    </row>
    <row r="134" spans="7:7">
      <c r="G134" s="68"/>
    </row>
    <row r="135" spans="7:7">
      <c r="G135" s="68"/>
    </row>
    <row r="136" spans="7:7">
      <c r="G136" s="68"/>
    </row>
    <row r="137" spans="7:7">
      <c r="G137" s="68"/>
    </row>
    <row r="138" spans="7:7">
      <c r="G138" s="68"/>
    </row>
    <row r="139" spans="7:7">
      <c r="G139" s="68"/>
    </row>
    <row r="140" spans="7:7">
      <c r="G140" s="68"/>
    </row>
    <row r="141" spans="7:7">
      <c r="G141" s="68"/>
    </row>
    <row r="142" spans="7:7">
      <c r="G142" s="68"/>
    </row>
    <row r="143" spans="7:7">
      <c r="G143" s="68"/>
    </row>
    <row r="144" spans="7:7">
      <c r="G144" s="68"/>
    </row>
    <row r="145" spans="7:7">
      <c r="G145" s="68"/>
    </row>
    <row r="146" spans="7:7">
      <c r="G146" s="68"/>
    </row>
    <row r="147" spans="7:7">
      <c r="G147" s="68"/>
    </row>
    <row r="148" spans="7:7">
      <c r="G148" s="68"/>
    </row>
    <row r="149" spans="7:7">
      <c r="G149" s="68"/>
    </row>
    <row r="150" spans="7:7">
      <c r="G150" s="68"/>
    </row>
    <row r="151" spans="7:7">
      <c r="G151" s="68"/>
    </row>
    <row r="152" spans="7:7">
      <c r="G152" s="68"/>
    </row>
    <row r="153" spans="7:7">
      <c r="G153" s="68"/>
    </row>
    <row r="154" spans="7:7">
      <c r="G154" s="68"/>
    </row>
    <row r="155" spans="7:7">
      <c r="G155" s="68"/>
    </row>
    <row r="156" spans="7:7">
      <c r="G156" s="68"/>
    </row>
    <row r="157" spans="7:7">
      <c r="G157" s="68"/>
    </row>
    <row r="158" spans="7:7">
      <c r="G158" s="68"/>
    </row>
    <row r="159" spans="7:7">
      <c r="G159" s="68"/>
    </row>
    <row r="160" spans="7:7">
      <c r="G160" s="68"/>
    </row>
    <row r="161" spans="7:7">
      <c r="G161" s="68"/>
    </row>
    <row r="162" spans="7:7">
      <c r="G162" s="68"/>
    </row>
    <row r="163" spans="7:7">
      <c r="G163" s="68"/>
    </row>
    <row r="164" spans="7:7">
      <c r="G164" s="68"/>
    </row>
    <row r="165" spans="7:7">
      <c r="G165" s="68"/>
    </row>
    <row r="166" spans="7:7">
      <c r="G166" s="68"/>
    </row>
    <row r="167" spans="7:7">
      <c r="G167" s="68"/>
    </row>
    <row r="168" spans="7:7">
      <c r="G168" s="68"/>
    </row>
    <row r="169" spans="7:7">
      <c r="G169" s="68"/>
    </row>
    <row r="170" spans="7:7">
      <c r="G170" s="68"/>
    </row>
    <row r="171" spans="7:7">
      <c r="G171" s="68"/>
    </row>
    <row r="172" spans="7:7">
      <c r="G172" s="68"/>
    </row>
    <row r="173" spans="7:7">
      <c r="G173" s="68"/>
    </row>
    <row r="174" spans="7:7">
      <c r="G174" s="68"/>
    </row>
    <row r="175" spans="7:7">
      <c r="G175" s="68"/>
    </row>
    <row r="176" spans="7:7">
      <c r="G176" s="68"/>
    </row>
    <row r="177" spans="7:7">
      <c r="G177" s="68"/>
    </row>
    <row r="178" spans="7:7">
      <c r="G178" s="68"/>
    </row>
    <row r="179" spans="7:7">
      <c r="G179" s="68"/>
    </row>
    <row r="180" spans="7:7">
      <c r="G180" s="68"/>
    </row>
    <row r="181" spans="7:7">
      <c r="G181" s="68"/>
    </row>
    <row r="182" spans="7:7">
      <c r="G182" s="68"/>
    </row>
    <row r="183" spans="7:7">
      <c r="G183" s="68"/>
    </row>
    <row r="184" spans="7:7">
      <c r="G184" s="68"/>
    </row>
    <row r="185" spans="7:7">
      <c r="G185" s="68"/>
    </row>
    <row r="186" spans="7:7">
      <c r="G186" s="68"/>
    </row>
    <row r="187" spans="7:7">
      <c r="G187" s="68"/>
    </row>
    <row r="188" spans="7:7">
      <c r="G188" s="68"/>
    </row>
    <row r="189" spans="7:7">
      <c r="G189" s="68"/>
    </row>
    <row r="190" spans="7:7">
      <c r="G190" s="68"/>
    </row>
    <row r="191" spans="7:7">
      <c r="G191" s="68"/>
    </row>
    <row r="192" spans="7:7">
      <c r="G192" s="68"/>
    </row>
    <row r="193" spans="7:7">
      <c r="G193" s="68"/>
    </row>
    <row r="194" spans="7:7">
      <c r="G194" s="68"/>
    </row>
    <row r="195" spans="7:7">
      <c r="G195" s="68"/>
    </row>
    <row r="196" spans="7:7">
      <c r="G196" s="68"/>
    </row>
    <row r="197" spans="7:7">
      <c r="G197" s="68"/>
    </row>
    <row r="198" spans="7:7">
      <c r="G198" s="68"/>
    </row>
    <row r="199" spans="7:7">
      <c r="G199" s="68"/>
    </row>
    <row r="200" spans="7:7">
      <c r="G200" s="68"/>
    </row>
    <row r="201" spans="7:7">
      <c r="G201" s="68"/>
    </row>
    <row r="202" spans="7:7">
      <c r="G202" s="68"/>
    </row>
    <row r="203" spans="7:7">
      <c r="G203" s="68"/>
    </row>
    <row r="204" spans="7:7">
      <c r="G204" s="68"/>
    </row>
    <row r="205" spans="7:7">
      <c r="G205" s="68"/>
    </row>
    <row r="206" spans="7:7">
      <c r="G206" s="68"/>
    </row>
    <row r="207" spans="7:7">
      <c r="G207" s="68"/>
    </row>
    <row r="208" spans="7:7">
      <c r="G208" s="68"/>
    </row>
    <row r="209" spans="7:7">
      <c r="G209" s="68"/>
    </row>
    <row r="210" spans="7:7">
      <c r="G210" s="68"/>
    </row>
    <row r="211" spans="7:7">
      <c r="G211" s="68"/>
    </row>
    <row r="212" spans="7:7">
      <c r="G212" s="68"/>
    </row>
    <row r="213" spans="7:7">
      <c r="G213" s="68"/>
    </row>
    <row r="214" spans="7:7">
      <c r="G214" s="68"/>
    </row>
    <row r="215" spans="7:7">
      <c r="G215" s="68"/>
    </row>
    <row r="216" spans="7:7">
      <c r="G216" s="68"/>
    </row>
    <row r="217" spans="7:7">
      <c r="G217" s="68"/>
    </row>
    <row r="218" spans="7:7">
      <c r="G218" s="68"/>
    </row>
    <row r="219" spans="7:7">
      <c r="G219" s="68"/>
    </row>
    <row r="220" spans="7:7">
      <c r="G220" s="68"/>
    </row>
    <row r="221" spans="7:7">
      <c r="G221" s="68"/>
    </row>
    <row r="222" spans="7:7">
      <c r="G222" s="68"/>
    </row>
    <row r="223" spans="7:7">
      <c r="G223" s="68"/>
    </row>
    <row r="224" spans="7:7">
      <c r="G224" s="68"/>
    </row>
    <row r="225" spans="7:7">
      <c r="G225" s="68"/>
    </row>
    <row r="226" spans="7:7">
      <c r="G226" s="68"/>
    </row>
    <row r="227" spans="7:7">
      <c r="G227" s="68"/>
    </row>
    <row r="228" spans="7:7">
      <c r="G228" s="68"/>
    </row>
    <row r="229" spans="7:7">
      <c r="G229" s="68"/>
    </row>
    <row r="230" spans="7:7">
      <c r="G230" s="68"/>
    </row>
    <row r="231" spans="7:7">
      <c r="G231" s="68"/>
    </row>
    <row r="232" spans="7:7">
      <c r="G232" s="68"/>
    </row>
    <row r="233" spans="7:7">
      <c r="G233" s="68"/>
    </row>
    <row r="234" spans="7:7">
      <c r="G234" s="68"/>
    </row>
    <row r="235" spans="7:7">
      <c r="G235" s="68"/>
    </row>
    <row r="236" spans="7:7">
      <c r="G236" s="68"/>
    </row>
    <row r="237" spans="7:7">
      <c r="G237" s="68"/>
    </row>
    <row r="238" spans="7:7">
      <c r="G238" s="68"/>
    </row>
    <row r="239" spans="7:7">
      <c r="G239" s="68"/>
    </row>
    <row r="240" spans="7:7">
      <c r="G240" s="68"/>
    </row>
    <row r="241" spans="7:7">
      <c r="G241" s="68"/>
    </row>
    <row r="242" spans="7:7">
      <c r="G242" s="68"/>
    </row>
    <row r="243" spans="7:7">
      <c r="G243" s="68"/>
    </row>
    <row r="244" spans="7:7">
      <c r="G244" s="68"/>
    </row>
    <row r="245" spans="7:7">
      <c r="G245" s="68"/>
    </row>
    <row r="246" spans="7:7">
      <c r="G246" s="68"/>
    </row>
    <row r="247" spans="7:7">
      <c r="G247" s="68"/>
    </row>
    <row r="248" spans="7:7">
      <c r="G248" s="68"/>
    </row>
    <row r="249" spans="7:7">
      <c r="G249" s="68"/>
    </row>
    <row r="250" spans="7:7">
      <c r="G250" s="68"/>
    </row>
    <row r="251" spans="7:7">
      <c r="G251" s="68"/>
    </row>
    <row r="252" spans="7:7">
      <c r="G252" s="68"/>
    </row>
    <row r="253" spans="7:7">
      <c r="G253" s="68"/>
    </row>
    <row r="254" spans="7:7">
      <c r="G254" s="68"/>
    </row>
    <row r="255" spans="7:7">
      <c r="G255" s="68"/>
    </row>
    <row r="256" spans="7:7">
      <c r="G256" s="68"/>
    </row>
    <row r="257" spans="7:7">
      <c r="G257" s="68"/>
    </row>
    <row r="258" spans="7:7">
      <c r="G258" s="68"/>
    </row>
    <row r="259" spans="7:7">
      <c r="G259" s="68"/>
    </row>
    <row r="260" spans="7:7">
      <c r="G260" s="68"/>
    </row>
    <row r="261" spans="7:7">
      <c r="G261" s="68"/>
    </row>
    <row r="262" spans="7:7">
      <c r="G262" s="68"/>
    </row>
    <row r="263" spans="7:7">
      <c r="G263" s="68"/>
    </row>
    <row r="264" spans="7:7">
      <c r="G264" s="68"/>
    </row>
    <row r="265" spans="7:7">
      <c r="G265" s="68"/>
    </row>
    <row r="266" spans="7:7">
      <c r="G266" s="68"/>
    </row>
    <row r="267" spans="7:7">
      <c r="G267" s="68"/>
    </row>
    <row r="268" spans="7:7">
      <c r="G268" s="68"/>
    </row>
    <row r="269" spans="7:7">
      <c r="G269" s="68"/>
    </row>
    <row r="270" spans="7:7">
      <c r="G270" s="68"/>
    </row>
    <row r="271" spans="7:7">
      <c r="G271" s="68"/>
    </row>
    <row r="272" spans="7:7">
      <c r="G272" s="68"/>
    </row>
    <row r="273" spans="7:7">
      <c r="G273" s="68"/>
    </row>
    <row r="274" spans="7:7">
      <c r="G274" s="68"/>
    </row>
    <row r="275" spans="7:7">
      <c r="G275" s="68"/>
    </row>
    <row r="276" spans="7:7">
      <c r="G276" s="68"/>
    </row>
    <row r="277" spans="7:7">
      <c r="G277" s="68"/>
    </row>
    <row r="278" spans="7:7">
      <c r="G278" s="68"/>
    </row>
    <row r="279" spans="7:7">
      <c r="G279" s="68"/>
    </row>
    <row r="280" spans="7:7">
      <c r="G280" s="68"/>
    </row>
    <row r="281" spans="7:7">
      <c r="G281" s="68"/>
    </row>
    <row r="282" spans="7:7">
      <c r="G282" s="68"/>
    </row>
    <row r="283" spans="7:7">
      <c r="G283" s="68"/>
    </row>
    <row r="284" spans="7:7">
      <c r="G284" s="68"/>
    </row>
    <row r="285" spans="7:7">
      <c r="G285" s="68"/>
    </row>
    <row r="286" spans="7:7">
      <c r="G286" s="68"/>
    </row>
    <row r="287" spans="7:7">
      <c r="G287" s="68"/>
    </row>
    <row r="288" spans="7:7">
      <c r="G288" s="68"/>
    </row>
    <row r="289" spans="7:7">
      <c r="G289" s="68"/>
    </row>
    <row r="290" spans="7:7">
      <c r="G290" s="68"/>
    </row>
    <row r="291" spans="7:7">
      <c r="G291" s="68"/>
    </row>
    <row r="292" spans="7:7">
      <c r="G292" s="68"/>
    </row>
    <row r="293" spans="7:7">
      <c r="G293" s="68"/>
    </row>
    <row r="294" spans="7:7">
      <c r="G294" s="68"/>
    </row>
    <row r="295" spans="7:7">
      <c r="G295" s="68"/>
    </row>
    <row r="296" spans="7:7">
      <c r="G296" s="68"/>
    </row>
    <row r="297" spans="7:7">
      <c r="G297" s="68"/>
    </row>
    <row r="298" spans="7:7">
      <c r="G298" s="68"/>
    </row>
    <row r="299" spans="7:7">
      <c r="G299" s="68"/>
    </row>
    <row r="300" spans="7:7">
      <c r="G300" s="68"/>
    </row>
    <row r="301" spans="7:7">
      <c r="G301" s="68"/>
    </row>
    <row r="302" spans="7:7">
      <c r="G302" s="68"/>
    </row>
    <row r="303" spans="7:7">
      <c r="G303" s="68"/>
    </row>
    <row r="304" spans="7:7">
      <c r="G304" s="68"/>
    </row>
    <row r="305" spans="7:7">
      <c r="G305" s="68"/>
    </row>
    <row r="306" spans="7:7">
      <c r="G306" s="68"/>
    </row>
    <row r="307" spans="7:7">
      <c r="G307" s="68"/>
    </row>
    <row r="308" spans="7:7">
      <c r="G308" s="68"/>
    </row>
    <row r="309" spans="7:7">
      <c r="G309" s="68"/>
    </row>
    <row r="310" spans="7:7">
      <c r="G310" s="68"/>
    </row>
    <row r="311" spans="7:7">
      <c r="G311" s="68"/>
    </row>
    <row r="312" spans="7:7">
      <c r="G312" s="68"/>
    </row>
    <row r="313" spans="7:7">
      <c r="G313" s="68"/>
    </row>
    <row r="314" spans="7:7">
      <c r="G314" s="68"/>
    </row>
    <row r="315" spans="7:7">
      <c r="G315" s="68"/>
    </row>
    <row r="316" spans="7:7">
      <c r="G316" s="68"/>
    </row>
    <row r="317" spans="7:7">
      <c r="G317" s="68"/>
    </row>
    <row r="318" spans="7:7">
      <c r="G318" s="68"/>
    </row>
    <row r="319" spans="7:7">
      <c r="G319" s="68"/>
    </row>
    <row r="320" spans="7:7">
      <c r="G320" s="68"/>
    </row>
    <row r="321" spans="7:7">
      <c r="G321" s="68"/>
    </row>
    <row r="322" spans="7:7">
      <c r="G322" s="68"/>
    </row>
    <row r="323" spans="7:7">
      <c r="G323" s="68"/>
    </row>
    <row r="324" spans="7:7">
      <c r="G324" s="68"/>
    </row>
    <row r="325" spans="7:7">
      <c r="G325" s="68"/>
    </row>
    <row r="326" spans="7:7">
      <c r="G326" s="68"/>
    </row>
    <row r="327" spans="7:7">
      <c r="G327" s="68"/>
    </row>
    <row r="328" spans="7:7">
      <c r="G328" s="68"/>
    </row>
    <row r="329" spans="7:7">
      <c r="G329" s="68"/>
    </row>
    <row r="330" spans="7:7">
      <c r="G330" s="68"/>
    </row>
    <row r="331" spans="7:7">
      <c r="G331" s="68"/>
    </row>
    <row r="332" spans="7:7">
      <c r="G332" s="68"/>
    </row>
    <row r="333" spans="7:7">
      <c r="G333" s="68"/>
    </row>
    <row r="334" spans="7:7">
      <c r="G334" s="68"/>
    </row>
    <row r="335" spans="7:7">
      <c r="G335" s="68"/>
    </row>
    <row r="336" spans="7:7">
      <c r="G336" s="68"/>
    </row>
    <row r="337" spans="7:7">
      <c r="G337" s="68"/>
    </row>
    <row r="338" spans="7:7">
      <c r="G338" s="68"/>
    </row>
    <row r="339" spans="7:7">
      <c r="G339" s="68"/>
    </row>
    <row r="340" spans="7:7">
      <c r="G340" s="68"/>
    </row>
    <row r="341" spans="7:7">
      <c r="G341" s="68"/>
    </row>
    <row r="342" spans="7:7">
      <c r="G342" s="68"/>
    </row>
    <row r="343" spans="7:7">
      <c r="G343" s="68"/>
    </row>
    <row r="344" spans="7:7">
      <c r="G344" s="68"/>
    </row>
    <row r="345" spans="7:7">
      <c r="G345" s="68"/>
    </row>
    <row r="346" spans="7:7">
      <c r="G346" s="68"/>
    </row>
    <row r="347" spans="7:7">
      <c r="G347" s="68"/>
    </row>
    <row r="348" spans="7:7">
      <c r="G348" s="68"/>
    </row>
    <row r="349" spans="7:7">
      <c r="G349" s="68"/>
    </row>
    <row r="350" spans="7:7">
      <c r="G350" s="68"/>
    </row>
    <row r="351" spans="7:7">
      <c r="G351" s="68"/>
    </row>
    <row r="352" spans="7:7">
      <c r="G352" s="68"/>
    </row>
    <row r="353" spans="7:7">
      <c r="G353" s="68"/>
    </row>
    <row r="354" spans="7:7">
      <c r="G354" s="68"/>
    </row>
    <row r="355" spans="7:7">
      <c r="G355" s="68"/>
    </row>
    <row r="356" spans="7:7">
      <c r="G356" s="68"/>
    </row>
    <row r="357" spans="7:7">
      <c r="G357" s="68"/>
    </row>
    <row r="358" spans="7:7">
      <c r="G358" s="68"/>
    </row>
    <row r="359" spans="7:7">
      <c r="G359" s="68"/>
    </row>
    <row r="360" spans="7:7">
      <c r="G360" s="68"/>
    </row>
    <row r="361" spans="7:7">
      <c r="G361" s="68"/>
    </row>
    <row r="362" spans="7:7">
      <c r="G362" s="68"/>
    </row>
    <row r="363" spans="7:7">
      <c r="G363" s="68"/>
    </row>
    <row r="364" spans="7:7">
      <c r="G364" s="68"/>
    </row>
    <row r="365" spans="7:7">
      <c r="G365" s="68"/>
    </row>
    <row r="366" spans="7:7">
      <c r="G366" s="68"/>
    </row>
    <row r="367" spans="7:7">
      <c r="G367" s="68"/>
    </row>
    <row r="368" spans="7:7">
      <c r="G368" s="68"/>
    </row>
    <row r="369" spans="7:7">
      <c r="G369" s="68"/>
    </row>
    <row r="370" spans="7:7">
      <c r="G370" s="68"/>
    </row>
    <row r="371" spans="7:7">
      <c r="G371" s="68"/>
    </row>
    <row r="372" spans="7:7">
      <c r="G372" s="68"/>
    </row>
    <row r="373" spans="7:7">
      <c r="G373" s="68"/>
    </row>
    <row r="374" spans="7:7">
      <c r="G374" s="68"/>
    </row>
    <row r="375" spans="7:7">
      <c r="G375" s="68"/>
    </row>
    <row r="376" spans="7:7">
      <c r="G376" s="68"/>
    </row>
    <row r="377" spans="7:7">
      <c r="G377" s="68"/>
    </row>
    <row r="378" spans="7:7">
      <c r="G378" s="68"/>
    </row>
    <row r="379" spans="7:7">
      <c r="G379" s="68"/>
    </row>
    <row r="380" spans="7:7">
      <c r="G380" s="68"/>
    </row>
    <row r="381" spans="7:7">
      <c r="G381" s="68"/>
    </row>
    <row r="382" spans="7:7">
      <c r="G382" s="68"/>
    </row>
    <row r="383" spans="7:7">
      <c r="G383" s="68"/>
    </row>
    <row r="384" spans="7:7">
      <c r="G384" s="68"/>
    </row>
    <row r="385" spans="7:7">
      <c r="G385" s="68"/>
    </row>
    <row r="386" spans="7:7">
      <c r="G386" s="68"/>
    </row>
    <row r="387" spans="7:7">
      <c r="G387" s="68"/>
    </row>
    <row r="388" spans="7:7">
      <c r="G388" s="68"/>
    </row>
    <row r="389" spans="7:7">
      <c r="G389" s="68"/>
    </row>
    <row r="390" spans="7:7">
      <c r="G390" s="68"/>
    </row>
    <row r="391" spans="7:7">
      <c r="G391" s="68"/>
    </row>
    <row r="392" spans="7:7">
      <c r="G392" s="68"/>
    </row>
    <row r="393" spans="7:7">
      <c r="G393" s="68"/>
    </row>
    <row r="394" spans="7:7">
      <c r="G394" s="68"/>
    </row>
    <row r="395" spans="7:7">
      <c r="G395" s="68"/>
    </row>
    <row r="396" spans="7:7">
      <c r="G396" s="68"/>
    </row>
    <row r="397" spans="7:7">
      <c r="G397" s="68"/>
    </row>
    <row r="398" spans="7:7">
      <c r="G398" s="68"/>
    </row>
    <row r="399" spans="7:7">
      <c r="G399" s="68"/>
    </row>
    <row r="400" spans="7:7">
      <c r="G400" s="68"/>
    </row>
    <row r="401" spans="7:7">
      <c r="G401" s="68"/>
    </row>
    <row r="402" spans="7:7">
      <c r="G402" s="68"/>
    </row>
    <row r="403" spans="7:7">
      <c r="G403" s="68"/>
    </row>
    <row r="404" spans="7:7">
      <c r="G404" s="68"/>
    </row>
    <row r="405" spans="7:7">
      <c r="G405" s="68"/>
    </row>
    <row r="406" spans="7:7">
      <c r="G406" s="68"/>
    </row>
    <row r="407" spans="7:7">
      <c r="G407" s="68"/>
    </row>
    <row r="408" spans="7:7">
      <c r="G408" s="68"/>
    </row>
    <row r="409" spans="7:7">
      <c r="G409" s="68"/>
    </row>
    <row r="410" spans="7:7">
      <c r="G410" s="68"/>
    </row>
    <row r="411" spans="7:7">
      <c r="G411" s="68"/>
    </row>
    <row r="412" spans="7:7">
      <c r="G412" s="68"/>
    </row>
    <row r="413" spans="7:7">
      <c r="G413" s="68"/>
    </row>
    <row r="414" spans="7:7">
      <c r="G414" s="68"/>
    </row>
    <row r="415" spans="7:7">
      <c r="G415" s="68"/>
    </row>
    <row r="416" spans="7:7">
      <c r="G416" s="68"/>
    </row>
    <row r="417" spans="7:7">
      <c r="G417" s="68"/>
    </row>
    <row r="418" spans="7:7">
      <c r="G418" s="68"/>
    </row>
    <row r="419" spans="7:7">
      <c r="G419" s="68"/>
    </row>
    <row r="420" spans="7:7">
      <c r="G420" s="68"/>
    </row>
    <row r="421" spans="7:7">
      <c r="G421" s="68"/>
    </row>
    <row r="422" spans="7:7">
      <c r="G422" s="68"/>
    </row>
    <row r="423" spans="7:7">
      <c r="G423" s="68"/>
    </row>
    <row r="424" spans="7:7">
      <c r="G424" s="68"/>
    </row>
    <row r="425" spans="7:7">
      <c r="G425" s="68"/>
    </row>
    <row r="426" spans="7:7">
      <c r="G426" s="68"/>
    </row>
    <row r="427" spans="7:7">
      <c r="G427" s="68"/>
    </row>
    <row r="428" spans="7:7">
      <c r="G428" s="68"/>
    </row>
    <row r="429" spans="7:7">
      <c r="G429" s="68"/>
    </row>
    <row r="430" spans="7:7">
      <c r="G430" s="68"/>
    </row>
    <row r="431" spans="7:7">
      <c r="G431" s="68"/>
    </row>
    <row r="432" spans="7:7">
      <c r="G432" s="68"/>
    </row>
    <row r="433" spans="7:7">
      <c r="G433" s="68"/>
    </row>
    <row r="434" spans="7:7">
      <c r="G434" s="68"/>
    </row>
    <row r="435" spans="7:7">
      <c r="G435" s="68"/>
    </row>
    <row r="436" spans="7:7">
      <c r="G436" s="68"/>
    </row>
    <row r="437" spans="7:7">
      <c r="G437" s="68"/>
    </row>
    <row r="438" spans="7:7">
      <c r="G438" s="68"/>
    </row>
    <row r="439" spans="7:7">
      <c r="G439" s="68"/>
    </row>
    <row r="440" spans="7:7">
      <c r="G440" s="68"/>
    </row>
    <row r="441" spans="7:7">
      <c r="G441" s="68"/>
    </row>
    <row r="442" spans="7:7">
      <c r="G442" s="68"/>
    </row>
    <row r="443" spans="7:7">
      <c r="G443" s="68"/>
    </row>
    <row r="444" spans="7:7">
      <c r="G444" s="68"/>
    </row>
    <row r="445" spans="7:7">
      <c r="G445" s="68"/>
    </row>
    <row r="446" spans="7:7">
      <c r="G446" s="68"/>
    </row>
    <row r="447" spans="7:7">
      <c r="G447" s="68"/>
    </row>
    <row r="448" spans="7:7">
      <c r="G448" s="68"/>
    </row>
    <row r="449" spans="7:7">
      <c r="G449" s="68"/>
    </row>
    <row r="450" spans="7:7">
      <c r="G450" s="68"/>
    </row>
    <row r="451" spans="7:7">
      <c r="G451" s="68"/>
    </row>
    <row r="452" spans="7:7">
      <c r="G452" s="68"/>
    </row>
    <row r="453" spans="7:7">
      <c r="G453" s="68"/>
    </row>
    <row r="454" spans="7:7">
      <c r="G454" s="68"/>
    </row>
    <row r="455" spans="7:7">
      <c r="G455" s="68"/>
    </row>
    <row r="456" spans="7:7">
      <c r="G456" s="68"/>
    </row>
    <row r="457" spans="7:7">
      <c r="G457" s="68"/>
    </row>
    <row r="458" spans="7:7">
      <c r="G458" s="68"/>
    </row>
    <row r="459" spans="7:7">
      <c r="G459" s="68"/>
    </row>
    <row r="460" spans="7:7">
      <c r="G460" s="68"/>
    </row>
    <row r="461" spans="7:7">
      <c r="G461" s="68"/>
    </row>
    <row r="462" spans="7:7">
      <c r="G462" s="68"/>
    </row>
    <row r="463" spans="7:7">
      <c r="G463" s="68"/>
    </row>
    <row r="464" spans="7:7">
      <c r="G464" s="68"/>
    </row>
    <row r="465" spans="7:7">
      <c r="G465" s="68"/>
    </row>
    <row r="466" spans="7:7">
      <c r="G466" s="68"/>
    </row>
    <row r="467" spans="7:7">
      <c r="G467" s="68"/>
    </row>
    <row r="468" spans="7:7">
      <c r="G468" s="68"/>
    </row>
    <row r="469" spans="7:7">
      <c r="G469" s="68"/>
    </row>
    <row r="470" spans="7:7">
      <c r="G470" s="68"/>
    </row>
    <row r="471" spans="7:7">
      <c r="G471" s="68"/>
    </row>
    <row r="472" spans="7:7">
      <c r="G472" s="68"/>
    </row>
    <row r="473" spans="7:7">
      <c r="G473" s="68"/>
    </row>
    <row r="474" spans="7:7">
      <c r="G474" s="68"/>
    </row>
    <row r="475" spans="7:7">
      <c r="G475" s="68"/>
    </row>
    <row r="476" spans="7:7">
      <c r="G476" s="68"/>
    </row>
    <row r="477" spans="7:7">
      <c r="G477" s="68"/>
    </row>
    <row r="478" spans="7:7">
      <c r="G478" s="68"/>
    </row>
    <row r="479" spans="7:7">
      <c r="G479" s="68"/>
    </row>
    <row r="480" spans="7:7">
      <c r="G480" s="68"/>
    </row>
    <row r="481" spans="7:7">
      <c r="G481" s="68"/>
    </row>
    <row r="482" spans="7:7">
      <c r="G482" s="68"/>
    </row>
    <row r="483" spans="7:7">
      <c r="G483" s="68"/>
    </row>
    <row r="484" spans="7:7">
      <c r="G484" s="68"/>
    </row>
    <row r="485" spans="7:7">
      <c r="G485" s="68"/>
    </row>
    <row r="486" spans="7:7">
      <c r="G486" s="68"/>
    </row>
    <row r="487" spans="7:7">
      <c r="G487" s="68"/>
    </row>
    <row r="488" spans="7:7">
      <c r="G488" s="68"/>
    </row>
    <row r="489" spans="7:7">
      <c r="G489" s="68"/>
    </row>
    <row r="490" spans="7:7">
      <c r="G490" s="68"/>
    </row>
    <row r="491" spans="7:7">
      <c r="G491" s="68"/>
    </row>
    <row r="492" spans="7:7">
      <c r="G492" s="68"/>
    </row>
    <row r="493" spans="7:7">
      <c r="G493" s="68"/>
    </row>
    <row r="494" spans="7:7">
      <c r="G494" s="68"/>
    </row>
    <row r="495" spans="7:7">
      <c r="G495" s="68"/>
    </row>
    <row r="496" spans="7:7">
      <c r="G496" s="68"/>
    </row>
    <row r="497" spans="7:7">
      <c r="G497" s="68"/>
    </row>
    <row r="498" spans="7:7">
      <c r="G498" s="68"/>
    </row>
    <row r="499" spans="7:7">
      <c r="G499" s="68"/>
    </row>
    <row r="500" spans="7:7">
      <c r="G500" s="68"/>
    </row>
    <row r="501" spans="7:7">
      <c r="G501" s="68"/>
    </row>
    <row r="502" spans="7:7">
      <c r="G502" s="68"/>
    </row>
    <row r="503" spans="7:7">
      <c r="G503" s="68"/>
    </row>
    <row r="504" spans="7:7">
      <c r="G504" s="68"/>
    </row>
    <row r="505" spans="7:7">
      <c r="G505" s="68"/>
    </row>
    <row r="506" spans="7:7">
      <c r="G506" s="68"/>
    </row>
    <row r="507" spans="7:7">
      <c r="G507" s="68"/>
    </row>
    <row r="508" spans="7:7">
      <c r="G508" s="68"/>
    </row>
    <row r="509" spans="7:7">
      <c r="G509" s="68"/>
    </row>
    <row r="510" spans="7:7">
      <c r="G510" s="68"/>
    </row>
    <row r="511" spans="7:7">
      <c r="G511" s="68"/>
    </row>
    <row r="512" spans="7:7">
      <c r="G512" s="68"/>
    </row>
    <row r="513" spans="7:7">
      <c r="G513" s="68"/>
    </row>
    <row r="514" spans="7:7">
      <c r="G514" s="68"/>
    </row>
    <row r="515" spans="7:7">
      <c r="G515" s="68"/>
    </row>
    <row r="516" spans="7:7">
      <c r="G516" s="68"/>
    </row>
    <row r="517" spans="7:7">
      <c r="G517" s="68"/>
    </row>
    <row r="518" spans="7:7">
      <c r="G518" s="68"/>
    </row>
    <row r="519" spans="7:7">
      <c r="G519" s="68"/>
    </row>
    <row r="520" spans="7:7">
      <c r="G520" s="68"/>
    </row>
    <row r="521" spans="7:7">
      <c r="G521" s="68"/>
    </row>
    <row r="522" spans="7:7">
      <c r="G522" s="68"/>
    </row>
    <row r="523" spans="7:7">
      <c r="G523" s="68"/>
    </row>
    <row r="524" spans="7:7">
      <c r="G524" s="68"/>
    </row>
    <row r="525" spans="7:7">
      <c r="G525" s="68"/>
    </row>
    <row r="526" spans="7:7">
      <c r="G526" s="68"/>
    </row>
    <row r="527" spans="7:7">
      <c r="G527" s="68"/>
    </row>
    <row r="528" spans="7:7">
      <c r="G528" s="68"/>
    </row>
    <row r="529" spans="7:7">
      <c r="G529" s="68"/>
    </row>
    <row r="530" spans="7:7">
      <c r="G530" s="68"/>
    </row>
    <row r="531" spans="7:7">
      <c r="G531" s="68"/>
    </row>
    <row r="532" spans="7:7">
      <c r="G532" s="68"/>
    </row>
    <row r="533" spans="7:7">
      <c r="G533" s="68"/>
    </row>
    <row r="534" spans="7:7">
      <c r="G534" s="68"/>
    </row>
    <row r="535" spans="7:7">
      <c r="G535" s="68"/>
    </row>
    <row r="536" spans="7:7">
      <c r="G536" s="68"/>
    </row>
    <row r="537" spans="7:7">
      <c r="G537" s="68"/>
    </row>
    <row r="538" spans="7:7">
      <c r="G538" s="68"/>
    </row>
    <row r="539" spans="7:7">
      <c r="G539" s="68"/>
    </row>
    <row r="540" spans="7:7">
      <c r="G540" s="68"/>
    </row>
    <row r="541" spans="7:7">
      <c r="G541" s="68"/>
    </row>
    <row r="542" spans="7:7">
      <c r="G542" s="68"/>
    </row>
    <row r="543" spans="7:7">
      <c r="G543" s="68"/>
    </row>
    <row r="544" spans="7:7">
      <c r="G544" s="68"/>
    </row>
    <row r="545" spans="7:7">
      <c r="G545" s="68"/>
    </row>
    <row r="546" spans="7:7">
      <c r="G546" s="68"/>
    </row>
    <row r="547" spans="7:7">
      <c r="G547" s="68"/>
    </row>
    <row r="548" spans="7:7">
      <c r="G548" s="68"/>
    </row>
    <row r="549" spans="7:7">
      <c r="G549" s="68"/>
    </row>
    <row r="550" spans="7:7">
      <c r="G550" s="68"/>
    </row>
    <row r="551" spans="7:7">
      <c r="G551" s="68"/>
    </row>
    <row r="552" spans="7:7">
      <c r="G552" s="68"/>
    </row>
    <row r="553" spans="7:7">
      <c r="G553" s="68"/>
    </row>
    <row r="554" spans="7:7">
      <c r="G554" s="68"/>
    </row>
    <row r="555" spans="7:7">
      <c r="G555" s="68"/>
    </row>
    <row r="556" spans="7:7">
      <c r="G556" s="68"/>
    </row>
    <row r="557" spans="7:7">
      <c r="G557" s="68"/>
    </row>
    <row r="558" spans="7:7">
      <c r="G558" s="68"/>
    </row>
    <row r="559" spans="7:7">
      <c r="G559" s="68"/>
    </row>
    <row r="560" spans="7:7">
      <c r="G560" s="68"/>
    </row>
    <row r="561" spans="7:7">
      <c r="G561" s="68"/>
    </row>
    <row r="562" spans="7:7">
      <c r="G562" s="68"/>
    </row>
    <row r="563" spans="7:7">
      <c r="G563" s="68"/>
    </row>
    <row r="564" spans="7:7">
      <c r="G564" s="68"/>
    </row>
    <row r="565" spans="7:7">
      <c r="G565" s="68"/>
    </row>
    <row r="566" spans="7:7">
      <c r="G566" s="68"/>
    </row>
    <row r="567" spans="7:7">
      <c r="G567" s="68"/>
    </row>
    <row r="568" spans="7:7">
      <c r="G568" s="68"/>
    </row>
    <row r="569" spans="7:7">
      <c r="G569" s="68"/>
    </row>
    <row r="570" spans="7:7">
      <c r="G570" s="68"/>
    </row>
    <row r="571" spans="7:7">
      <c r="G571" s="68"/>
    </row>
    <row r="572" spans="7:7">
      <c r="G572" s="68"/>
    </row>
    <row r="573" spans="7:7">
      <c r="G573" s="68"/>
    </row>
    <row r="574" spans="7:7">
      <c r="G574" s="68"/>
    </row>
    <row r="575" spans="7:7">
      <c r="G575" s="68"/>
    </row>
    <row r="576" spans="7:7">
      <c r="G576" s="68"/>
    </row>
    <row r="577" spans="7:7">
      <c r="G577" s="68"/>
    </row>
    <row r="578" spans="7:7">
      <c r="G578" s="68"/>
    </row>
    <row r="579" spans="7:7">
      <c r="G579" s="68"/>
    </row>
    <row r="580" spans="7:7">
      <c r="G580" s="68"/>
    </row>
    <row r="581" spans="7:7">
      <c r="G581" s="68"/>
    </row>
    <row r="582" spans="7:7">
      <c r="G582" s="68"/>
    </row>
    <row r="583" spans="7:7">
      <c r="G583" s="68"/>
    </row>
    <row r="584" spans="7:7">
      <c r="G584" s="68"/>
    </row>
    <row r="585" spans="7:7">
      <c r="G585" s="68"/>
    </row>
    <row r="586" spans="7:7">
      <c r="G586" s="68"/>
    </row>
    <row r="587" spans="7:7">
      <c r="G587" s="68"/>
    </row>
    <row r="588" spans="7:7">
      <c r="G588" s="68"/>
    </row>
    <row r="589" spans="7:7">
      <c r="G589" s="68"/>
    </row>
    <row r="590" spans="7:7">
      <c r="G590" s="68"/>
    </row>
    <row r="591" spans="7:7">
      <c r="G591" s="68"/>
    </row>
    <row r="592" spans="7:7">
      <c r="G592" s="68"/>
    </row>
    <row r="593" spans="7:7">
      <c r="G593" s="68"/>
    </row>
    <row r="594" spans="7:7">
      <c r="G594" s="68"/>
    </row>
    <row r="595" spans="7:7">
      <c r="G595" s="68"/>
    </row>
    <row r="596" spans="7:7">
      <c r="G596" s="68"/>
    </row>
    <row r="597" spans="7:7">
      <c r="G597" s="68"/>
    </row>
    <row r="598" spans="7:7">
      <c r="G598" s="68"/>
    </row>
    <row r="599" spans="7:7">
      <c r="G599" s="68"/>
    </row>
    <row r="600" spans="7:7">
      <c r="G600" s="68"/>
    </row>
    <row r="601" spans="7:7">
      <c r="G601" s="68"/>
    </row>
    <row r="602" spans="7:7">
      <c r="G602" s="68"/>
    </row>
    <row r="603" spans="7:7">
      <c r="G603" s="68"/>
    </row>
    <row r="604" spans="7:7">
      <c r="G604" s="68"/>
    </row>
    <row r="605" spans="7:7">
      <c r="G605" s="68"/>
    </row>
    <row r="606" spans="7:7">
      <c r="G606" s="68"/>
    </row>
    <row r="607" spans="7:7">
      <c r="G607" s="68"/>
    </row>
    <row r="608" spans="7:7">
      <c r="G608" s="68"/>
    </row>
    <row r="609" spans="7:7">
      <c r="G609" s="68"/>
    </row>
    <row r="610" spans="7:7">
      <c r="G610" s="68"/>
    </row>
    <row r="611" spans="7:7">
      <c r="G611" s="68"/>
    </row>
    <row r="612" spans="7:7">
      <c r="G612" s="68"/>
    </row>
    <row r="613" spans="7:7">
      <c r="G613" s="68"/>
    </row>
    <row r="614" spans="7:7">
      <c r="G614" s="68"/>
    </row>
    <row r="615" spans="7:7">
      <c r="G615" s="68"/>
    </row>
    <row r="616" spans="7:7">
      <c r="G616" s="68"/>
    </row>
    <row r="617" spans="7:7">
      <c r="G617" s="68"/>
    </row>
    <row r="618" spans="7:7">
      <c r="G618" s="68"/>
    </row>
    <row r="619" spans="7:7">
      <c r="G619" s="68"/>
    </row>
    <row r="620" spans="7:7">
      <c r="G620" s="68"/>
    </row>
    <row r="621" spans="7:7">
      <c r="G621" s="68"/>
    </row>
    <row r="622" spans="7:7">
      <c r="G622" s="68"/>
    </row>
    <row r="623" spans="7:7">
      <c r="G623" s="68"/>
    </row>
    <row r="624" spans="7:7">
      <c r="G624" s="68"/>
    </row>
    <row r="625" spans="7:7">
      <c r="G625" s="68"/>
    </row>
    <row r="626" spans="7:7">
      <c r="G626" s="68"/>
    </row>
    <row r="627" spans="7:7">
      <c r="G627" s="68"/>
    </row>
    <row r="628" spans="7:7">
      <c r="G628" s="68"/>
    </row>
    <row r="629" spans="7:7">
      <c r="G629" s="68"/>
    </row>
    <row r="630" spans="7:7">
      <c r="G630" s="68"/>
    </row>
    <row r="631" spans="7:7">
      <c r="G631" s="68"/>
    </row>
    <row r="632" spans="7:7">
      <c r="G632" s="68"/>
    </row>
    <row r="633" spans="7:7">
      <c r="G633" s="68"/>
    </row>
    <row r="634" spans="7:7">
      <c r="G634" s="68"/>
    </row>
    <row r="635" spans="7:7">
      <c r="G635" s="68"/>
    </row>
    <row r="636" spans="7:7">
      <c r="G636" s="68"/>
    </row>
    <row r="637" spans="7:7">
      <c r="G637" s="68"/>
    </row>
    <row r="638" spans="7:7">
      <c r="G638" s="68"/>
    </row>
    <row r="639" spans="7:7">
      <c r="G639" s="68"/>
    </row>
    <row r="640" spans="7:7">
      <c r="G640" s="68"/>
    </row>
    <row r="641" spans="7:7">
      <c r="G641" s="68"/>
    </row>
    <row r="642" spans="7:7">
      <c r="G642" s="68"/>
    </row>
    <row r="643" spans="7:7">
      <c r="G643" s="68"/>
    </row>
    <row r="644" spans="7:7">
      <c r="G644" s="68"/>
    </row>
    <row r="645" spans="7:7">
      <c r="G645" s="68"/>
    </row>
    <row r="646" spans="7:7">
      <c r="G646" s="68"/>
    </row>
    <row r="647" spans="7:7">
      <c r="G647" s="68"/>
    </row>
    <row r="648" spans="7:7">
      <c r="G648" s="68"/>
    </row>
    <row r="649" spans="7:7">
      <c r="G649" s="68"/>
    </row>
    <row r="650" spans="7:7">
      <c r="G650" s="68"/>
    </row>
    <row r="651" spans="7:7">
      <c r="G651" s="68"/>
    </row>
    <row r="652" spans="7:7">
      <c r="G652" s="68"/>
    </row>
    <row r="653" spans="7:7">
      <c r="G653" s="68"/>
    </row>
    <row r="654" spans="7:7">
      <c r="G654" s="68"/>
    </row>
    <row r="655" spans="7:7">
      <c r="G655" s="68"/>
    </row>
    <row r="656" spans="7:7">
      <c r="G656" s="68"/>
    </row>
    <row r="657" spans="7:7">
      <c r="G657" s="68"/>
    </row>
    <row r="658" spans="7:7">
      <c r="G658" s="68"/>
    </row>
    <row r="659" spans="7:7">
      <c r="G659" s="68"/>
    </row>
    <row r="660" spans="7:7">
      <c r="G660" s="68"/>
    </row>
    <row r="661" spans="7:7">
      <c r="G661" s="68"/>
    </row>
    <row r="662" spans="7:7">
      <c r="G662" s="68"/>
    </row>
    <row r="663" spans="7:7">
      <c r="G663" s="68"/>
    </row>
    <row r="664" spans="7:7">
      <c r="G664" s="68"/>
    </row>
    <row r="665" spans="7:7">
      <c r="G665" s="68"/>
    </row>
    <row r="666" spans="7:7">
      <c r="G666" s="68"/>
    </row>
    <row r="667" spans="7:7">
      <c r="G667" s="68"/>
    </row>
    <row r="668" spans="7:7">
      <c r="G668" s="68"/>
    </row>
    <row r="669" spans="7:7">
      <c r="G669" s="68"/>
    </row>
    <row r="670" spans="7:7">
      <c r="G670" s="68"/>
    </row>
    <row r="671" spans="7:7">
      <c r="G671" s="68"/>
    </row>
    <row r="672" spans="7:7">
      <c r="G672" s="68"/>
    </row>
    <row r="673" spans="7:7">
      <c r="G673" s="68"/>
    </row>
    <row r="674" spans="7:7">
      <c r="G674" s="68"/>
    </row>
    <row r="675" spans="7:7">
      <c r="G675" s="68"/>
    </row>
    <row r="676" spans="7:7">
      <c r="G676" s="68"/>
    </row>
    <row r="677" spans="7:7">
      <c r="G677" s="68"/>
    </row>
    <row r="678" spans="7:7">
      <c r="G678" s="68"/>
    </row>
    <row r="679" spans="7:7">
      <c r="G679" s="68"/>
    </row>
    <row r="680" spans="7:7">
      <c r="G680" s="68"/>
    </row>
    <row r="681" spans="7:7">
      <c r="G681" s="68"/>
    </row>
    <row r="682" spans="7:7">
      <c r="G682" s="68"/>
    </row>
    <row r="683" spans="7:7">
      <c r="G683" s="68"/>
    </row>
    <row r="684" spans="7:7">
      <c r="G684" s="68"/>
    </row>
    <row r="685" spans="7:7">
      <c r="G685" s="68"/>
    </row>
    <row r="686" spans="7:7">
      <c r="G686" s="68"/>
    </row>
    <row r="687" spans="7:7">
      <c r="G687" s="68"/>
    </row>
    <row r="688" spans="7:7">
      <c r="G688" s="68"/>
    </row>
    <row r="689" spans="7:7">
      <c r="G689" s="68"/>
    </row>
    <row r="690" spans="7:7">
      <c r="G690" s="68"/>
    </row>
    <row r="691" spans="7:7">
      <c r="G691" s="68"/>
    </row>
    <row r="692" spans="7:7">
      <c r="G692" s="68"/>
    </row>
    <row r="693" spans="7:7">
      <c r="G693" s="68"/>
    </row>
    <row r="694" spans="7:7">
      <c r="G694" s="68"/>
    </row>
    <row r="695" spans="7:7">
      <c r="G695" s="68"/>
    </row>
    <row r="696" spans="7:7">
      <c r="G696" s="68"/>
    </row>
    <row r="697" spans="7:7">
      <c r="G697" s="68"/>
    </row>
    <row r="698" spans="7:7">
      <c r="G698" s="68"/>
    </row>
    <row r="699" spans="7:7">
      <c r="G699" s="68"/>
    </row>
    <row r="700" spans="7:7">
      <c r="G700" s="68"/>
    </row>
    <row r="701" spans="7:7">
      <c r="G701" s="68"/>
    </row>
    <row r="702" spans="7:7">
      <c r="G702" s="68"/>
    </row>
    <row r="703" spans="7:7">
      <c r="G703" s="68"/>
    </row>
    <row r="704" spans="7:7">
      <c r="G704" s="68"/>
    </row>
    <row r="705" spans="7:7">
      <c r="G705" s="68"/>
    </row>
    <row r="706" spans="7:7">
      <c r="G706" s="68"/>
    </row>
    <row r="707" spans="7:7">
      <c r="G707" s="68"/>
    </row>
    <row r="708" spans="7:7">
      <c r="G708" s="68"/>
    </row>
    <row r="709" spans="7:7">
      <c r="G709" s="68"/>
    </row>
    <row r="710" spans="7:7">
      <c r="G710" s="68"/>
    </row>
    <row r="711" spans="7:7">
      <c r="G711" s="68"/>
    </row>
    <row r="712" spans="7:7">
      <c r="G712" s="68"/>
    </row>
    <row r="713" spans="7:7">
      <c r="G713" s="68"/>
    </row>
    <row r="714" spans="7:7">
      <c r="G714" s="68"/>
    </row>
    <row r="715" spans="7:7">
      <c r="G715" s="68"/>
    </row>
    <row r="716" spans="7:7">
      <c r="G716" s="68"/>
    </row>
    <row r="717" spans="7:7">
      <c r="G717" s="68"/>
    </row>
    <row r="718" spans="7:7">
      <c r="G718" s="68"/>
    </row>
    <row r="719" spans="7:7">
      <c r="G719" s="68"/>
    </row>
    <row r="720" spans="7:7">
      <c r="G720" s="68"/>
    </row>
    <row r="721" spans="7:7">
      <c r="G721" s="68"/>
    </row>
    <row r="722" spans="7:7">
      <c r="G722" s="68"/>
    </row>
    <row r="723" spans="7:7">
      <c r="G723" s="68"/>
    </row>
    <row r="724" spans="7:7">
      <c r="G724" s="68"/>
    </row>
    <row r="725" spans="7:7">
      <c r="G725" s="68"/>
    </row>
    <row r="726" spans="7:7">
      <c r="G726" s="68"/>
    </row>
    <row r="727" spans="7:7">
      <c r="G727" s="68"/>
    </row>
    <row r="728" spans="7:7">
      <c r="G728" s="68"/>
    </row>
    <row r="729" spans="7:7">
      <c r="G729" s="68"/>
    </row>
    <row r="730" spans="7:7">
      <c r="G730" s="68"/>
    </row>
    <row r="731" spans="7:7">
      <c r="G731" s="68"/>
    </row>
    <row r="732" spans="7:7">
      <c r="G732" s="68"/>
    </row>
    <row r="733" spans="7:7">
      <c r="G733" s="68"/>
    </row>
    <row r="734" spans="7:7">
      <c r="G734" s="68"/>
    </row>
    <row r="735" spans="7:7">
      <c r="G735" s="68"/>
    </row>
    <row r="736" spans="7:7">
      <c r="G736" s="68"/>
    </row>
    <row r="737" spans="7:7">
      <c r="G737" s="68"/>
    </row>
    <row r="738" spans="7:7">
      <c r="G738" s="68"/>
    </row>
    <row r="739" spans="7:7">
      <c r="G739" s="68"/>
    </row>
    <row r="740" spans="7:7">
      <c r="G740" s="68"/>
    </row>
    <row r="741" spans="7:7">
      <c r="G741" s="68"/>
    </row>
    <row r="742" spans="7:7">
      <c r="G742" s="68"/>
    </row>
    <row r="743" spans="7:7">
      <c r="G743" s="68"/>
    </row>
    <row r="744" spans="7:7">
      <c r="G744" s="68"/>
    </row>
    <row r="745" spans="7:7">
      <c r="G745" s="68"/>
    </row>
    <row r="746" spans="7:7">
      <c r="G746" s="68"/>
    </row>
    <row r="747" spans="7:7">
      <c r="G747" s="68"/>
    </row>
    <row r="748" spans="7:7">
      <c r="G748" s="68"/>
    </row>
    <row r="749" spans="7:7">
      <c r="G749" s="68"/>
    </row>
    <row r="750" spans="7:7">
      <c r="G750" s="68"/>
    </row>
    <row r="751" spans="7:7">
      <c r="G751" s="68"/>
    </row>
    <row r="752" spans="7:7">
      <c r="G752" s="68"/>
    </row>
    <row r="753" spans="7:7">
      <c r="G753" s="68"/>
    </row>
    <row r="754" spans="7:7">
      <c r="G754" s="68"/>
    </row>
    <row r="755" spans="7:7">
      <c r="G755" s="68"/>
    </row>
    <row r="756" spans="7:7">
      <c r="G756" s="68"/>
    </row>
    <row r="757" spans="7:7">
      <c r="G757" s="68"/>
    </row>
    <row r="758" spans="7:7">
      <c r="G758" s="68"/>
    </row>
    <row r="759" spans="7:7">
      <c r="G759" s="68"/>
    </row>
    <row r="760" spans="7:7">
      <c r="G760" s="68"/>
    </row>
    <row r="761" spans="7:7">
      <c r="G761" s="68"/>
    </row>
    <row r="762" spans="7:7">
      <c r="G762" s="68"/>
    </row>
    <row r="763" spans="7:7">
      <c r="G763" s="68"/>
    </row>
    <row r="764" spans="7:7">
      <c r="G764" s="68"/>
    </row>
    <row r="765" spans="7:7">
      <c r="G765" s="68"/>
    </row>
    <row r="766" spans="7:7">
      <c r="G766" s="68"/>
    </row>
    <row r="767" spans="7:7">
      <c r="G767" s="68"/>
    </row>
    <row r="768" spans="7:7">
      <c r="G768" s="68"/>
    </row>
    <row r="769" spans="7:7">
      <c r="G769" s="68"/>
    </row>
    <row r="770" spans="7:7">
      <c r="G770" s="68"/>
    </row>
    <row r="771" spans="7:7">
      <c r="G771" s="68"/>
    </row>
    <row r="772" spans="7:7">
      <c r="G772" s="68"/>
    </row>
    <row r="773" spans="7:7">
      <c r="G773" s="68"/>
    </row>
    <row r="774" spans="7:7">
      <c r="G774" s="68"/>
    </row>
    <row r="775" spans="7:7">
      <c r="G775" s="68"/>
    </row>
    <row r="776" spans="7:7">
      <c r="G776" s="68"/>
    </row>
    <row r="777" spans="7:7">
      <c r="G777" s="68"/>
    </row>
    <row r="778" spans="7:7">
      <c r="G778" s="68"/>
    </row>
    <row r="779" spans="7:7">
      <c r="G779" s="68"/>
    </row>
    <row r="780" spans="7:7">
      <c r="G780" s="68"/>
    </row>
    <row r="781" spans="7:7">
      <c r="G781" s="68"/>
    </row>
    <row r="782" spans="7:7">
      <c r="G782" s="68"/>
    </row>
    <row r="783" spans="7:7">
      <c r="G783" s="68"/>
    </row>
    <row r="784" spans="7:7">
      <c r="G784" s="68"/>
    </row>
    <row r="785" spans="7:7">
      <c r="G785" s="68"/>
    </row>
    <row r="786" spans="7:7">
      <c r="G786" s="68"/>
    </row>
    <row r="787" spans="7:7">
      <c r="G787" s="68"/>
    </row>
    <row r="788" spans="7:7">
      <c r="G788" s="68"/>
    </row>
    <row r="789" spans="7:7">
      <c r="G789" s="68"/>
    </row>
    <row r="790" spans="7:7">
      <c r="G790" s="68"/>
    </row>
    <row r="791" spans="7:7">
      <c r="G791" s="68"/>
    </row>
    <row r="792" spans="7:7">
      <c r="G792" s="68"/>
    </row>
    <row r="793" spans="7:7">
      <c r="G793" s="68"/>
    </row>
    <row r="794" spans="7:7">
      <c r="G794" s="68"/>
    </row>
    <row r="795" spans="7:7">
      <c r="G795" s="68"/>
    </row>
    <row r="796" spans="7:7">
      <c r="G796" s="68"/>
    </row>
    <row r="797" spans="7:7">
      <c r="G797" s="68"/>
    </row>
    <row r="798" spans="7:7">
      <c r="G798" s="68"/>
    </row>
    <row r="799" spans="7:7">
      <c r="G799" s="68"/>
    </row>
    <row r="800" spans="7:7">
      <c r="G800" s="68"/>
    </row>
    <row r="801" spans="7:7">
      <c r="G801" s="68"/>
    </row>
    <row r="802" spans="7:7">
      <c r="G802" s="68"/>
    </row>
    <row r="803" spans="7:7">
      <c r="G803" s="68"/>
    </row>
    <row r="804" spans="7:7">
      <c r="G804" s="68"/>
    </row>
    <row r="805" spans="7:7">
      <c r="G805" s="68"/>
    </row>
    <row r="806" spans="7:7">
      <c r="G806" s="68"/>
    </row>
    <row r="807" spans="7:7">
      <c r="G807" s="68"/>
    </row>
    <row r="808" spans="7:7">
      <c r="G808" s="68"/>
    </row>
    <row r="809" spans="7:7">
      <c r="G809" s="68"/>
    </row>
    <row r="810" spans="7:7">
      <c r="G810" s="68"/>
    </row>
    <row r="811" spans="7:7">
      <c r="G811" s="68"/>
    </row>
    <row r="812" spans="7:7">
      <c r="G812" s="68"/>
    </row>
    <row r="813" spans="7:7">
      <c r="G813" s="68"/>
    </row>
    <row r="814" spans="7:7">
      <c r="G814" s="68"/>
    </row>
    <row r="815" spans="7:7">
      <c r="G815" s="68"/>
    </row>
    <row r="816" spans="7:7">
      <c r="G816" s="68"/>
    </row>
    <row r="817" spans="7:7">
      <c r="G817" s="68"/>
    </row>
    <row r="818" spans="7:7">
      <c r="G818" s="68"/>
    </row>
    <row r="819" spans="7:7">
      <c r="G819" s="68"/>
    </row>
    <row r="820" spans="7:7">
      <c r="G820" s="68"/>
    </row>
    <row r="821" spans="7:7">
      <c r="G821" s="68"/>
    </row>
    <row r="822" spans="7:7">
      <c r="G822" s="68"/>
    </row>
    <row r="823" spans="7:7">
      <c r="G823" s="68"/>
    </row>
    <row r="824" spans="7:7">
      <c r="G824" s="68"/>
    </row>
    <row r="825" spans="7:7">
      <c r="G825" s="68"/>
    </row>
    <row r="826" spans="7:7">
      <c r="G826" s="68"/>
    </row>
    <row r="827" spans="7:7">
      <c r="G827" s="68"/>
    </row>
    <row r="828" spans="7:7">
      <c r="G828" s="68"/>
    </row>
    <row r="829" spans="7:7">
      <c r="G829" s="68"/>
    </row>
    <row r="830" spans="7:7">
      <c r="G830" s="68"/>
    </row>
    <row r="831" spans="7:7">
      <c r="G831" s="68"/>
    </row>
    <row r="832" spans="7:7">
      <c r="G832" s="68"/>
    </row>
    <row r="833" spans="7:7">
      <c r="G833" s="68"/>
    </row>
    <row r="834" spans="7:7">
      <c r="G834" s="68"/>
    </row>
    <row r="835" spans="7:7">
      <c r="G835" s="68"/>
    </row>
    <row r="836" spans="7:7">
      <c r="G836" s="68"/>
    </row>
    <row r="837" spans="7:7">
      <c r="G837" s="68"/>
    </row>
    <row r="838" spans="7:7">
      <c r="G838" s="68"/>
    </row>
    <row r="839" spans="7:7">
      <c r="G839" s="68"/>
    </row>
    <row r="840" spans="7:7">
      <c r="G840" s="68"/>
    </row>
    <row r="841" spans="7:7">
      <c r="G841" s="68"/>
    </row>
    <row r="842" spans="7:7">
      <c r="G842" s="68"/>
    </row>
    <row r="843" spans="7:7">
      <c r="G843" s="68"/>
    </row>
    <row r="844" spans="7:7">
      <c r="G844" s="68"/>
    </row>
    <row r="845" spans="7:7">
      <c r="G845" s="68"/>
    </row>
    <row r="846" spans="7:7">
      <c r="G846" s="68"/>
    </row>
    <row r="847" spans="7:7">
      <c r="G847" s="68"/>
    </row>
    <row r="848" spans="7:7">
      <c r="G848" s="68"/>
    </row>
    <row r="849" spans="7:7">
      <c r="G849" s="68"/>
    </row>
    <row r="850" spans="7:7">
      <c r="G850" s="68"/>
    </row>
    <row r="851" spans="7:7">
      <c r="G851" s="68"/>
    </row>
    <row r="852" spans="7:7">
      <c r="G852" s="68"/>
    </row>
    <row r="853" spans="7:7">
      <c r="G853" s="68"/>
    </row>
    <row r="854" spans="7:7">
      <c r="G854" s="68"/>
    </row>
    <row r="855" spans="7:7">
      <c r="G855" s="68"/>
    </row>
    <row r="856" spans="7:7">
      <c r="G856" s="68"/>
    </row>
    <row r="857" spans="7:7">
      <c r="G857" s="68"/>
    </row>
    <row r="858" spans="7:7">
      <c r="G858" s="68"/>
    </row>
    <row r="859" spans="7:7">
      <c r="G859" s="68"/>
    </row>
    <row r="860" spans="7:7">
      <c r="G860" s="68"/>
    </row>
    <row r="861" spans="7:7">
      <c r="G861" s="68"/>
    </row>
    <row r="862" spans="7:7">
      <c r="G862" s="68"/>
    </row>
    <row r="863" spans="7:7">
      <c r="G863" s="68"/>
    </row>
    <row r="864" spans="7:7">
      <c r="G864" s="68"/>
    </row>
    <row r="865" spans="7:7">
      <c r="G865" s="68"/>
    </row>
    <row r="866" spans="7:7">
      <c r="G866" s="68"/>
    </row>
    <row r="867" spans="7:7">
      <c r="G867" s="68"/>
    </row>
    <row r="868" spans="7:7">
      <c r="G868" s="68"/>
    </row>
    <row r="869" spans="7:7">
      <c r="G869" s="68"/>
    </row>
    <row r="870" spans="7:7">
      <c r="G870" s="68"/>
    </row>
    <row r="871" spans="7:7">
      <c r="G871" s="68"/>
    </row>
    <row r="872" spans="7:7">
      <c r="G872" s="68"/>
    </row>
    <row r="873" spans="7:7">
      <c r="G873" s="68"/>
    </row>
    <row r="874" spans="7:7">
      <c r="G874" s="68"/>
    </row>
  </sheetData>
  <mergeCells count="15">
    <mergeCell ref="A33:I34"/>
    <mergeCell ref="M4:M6"/>
    <mergeCell ref="G4:G7"/>
    <mergeCell ref="H4:I6"/>
    <mergeCell ref="A31:I32"/>
    <mergeCell ref="A29:I30"/>
    <mergeCell ref="A1:I1"/>
    <mergeCell ref="A3:F3"/>
    <mergeCell ref="A4:A6"/>
    <mergeCell ref="B4:B6"/>
    <mergeCell ref="C4:C6"/>
    <mergeCell ref="D4:D6"/>
    <mergeCell ref="A2:I2"/>
    <mergeCell ref="E4:E6"/>
    <mergeCell ref="F4:F6"/>
  </mergeCells>
  <pageMargins left="0.66" right="0.75" top="1.39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Annex- III Stack Q-I</vt:lpstr>
      <vt:lpstr>Annex -III Stack Q-II</vt:lpstr>
      <vt:lpstr>Annex -IV AAQM Q-I</vt:lpstr>
      <vt:lpstr>Annex-IV AAQM Q-II</vt:lpstr>
      <vt:lpstr>Annex-V Effluent Q-I</vt:lpstr>
      <vt:lpstr>Annex -V-Effluent Q-II</vt:lpstr>
    </vt:vector>
  </TitlesOfParts>
  <Company>Numaligarh refinery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K Chetri</dc:creator>
  <cp:lastModifiedBy>kapilm</cp:lastModifiedBy>
  <cp:lastPrinted>2016-11-29T06:57:17Z</cp:lastPrinted>
  <dcterms:created xsi:type="dcterms:W3CDTF">2002-07-26T07:05:44Z</dcterms:created>
  <dcterms:modified xsi:type="dcterms:W3CDTF">2016-11-29T09:38:32Z</dcterms:modified>
</cp:coreProperties>
</file>